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80" windowHeight="7560" activeTab="1"/>
  </bookViews>
  <sheets>
    <sheet name="Diagramm_monatlich" sheetId="5" r:id="rId1"/>
    <sheet name="autom_zählung" sheetId="1" r:id="rId2"/>
    <sheet name="Wochenfeiertage" sheetId="6" r:id="rId3"/>
  </sheets>
  <definedNames>
    <definedName name="_xlnm._FilterDatabase" localSheetId="1" hidden="1">autom_zählung!$A$6:$W$69</definedName>
    <definedName name="_xlnm.Print_Area" localSheetId="1">autom_zählung!$B$1:$V$69</definedName>
    <definedName name="MONAT">autom_zählung!$T$1</definedName>
    <definedName name="NAMEN">autom_zählung!$AB$8:$AB$19</definedName>
    <definedName name="PKW_09_01">autom_zählung!$F$7</definedName>
    <definedName name="WOCHENFEIERTAGE">Wochenfeiertage!$E$3:$E$39</definedName>
  </definedNames>
  <calcPr calcId="145621"/>
</workbook>
</file>

<file path=xl/calcChain.xml><?xml version="1.0" encoding="utf-8"?>
<calcChain xmlns="http://schemas.openxmlformats.org/spreadsheetml/2006/main">
  <c r="A57" i="1" l="1"/>
  <c r="A56" i="1"/>
  <c r="A55" i="1"/>
  <c r="A54" i="1"/>
  <c r="A53" i="1"/>
  <c r="A52" i="1"/>
  <c r="A51" i="1"/>
  <c r="A50" i="1"/>
  <c r="A49" i="1"/>
  <c r="A48" i="1"/>
  <c r="A47" i="1"/>
  <c r="A46" i="1"/>
  <c r="A44" i="1"/>
  <c r="A43" i="1"/>
  <c r="A42" i="1"/>
  <c r="A41" i="1"/>
  <c r="A40" i="1"/>
  <c r="A39" i="1"/>
  <c r="A38" i="1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A12" i="1"/>
  <c r="A11" i="1"/>
  <c r="A10" i="1"/>
  <c r="A9" i="1"/>
  <c r="A8" i="1"/>
  <c r="A7" i="1"/>
  <c r="O64" i="1"/>
  <c r="N64" i="1"/>
  <c r="M64" i="1"/>
  <c r="L64" i="1"/>
  <c r="K64" i="1"/>
  <c r="J64" i="1"/>
  <c r="I64" i="1"/>
  <c r="H64" i="1"/>
  <c r="G64" i="1"/>
  <c r="F64" i="1"/>
  <c r="E64" i="1"/>
  <c r="D64" i="1"/>
  <c r="W5" i="1" l="1"/>
  <c r="V5" i="1"/>
  <c r="U57" i="1"/>
  <c r="R57" i="1"/>
  <c r="Q57" i="1"/>
  <c r="P57" i="1"/>
  <c r="U56" i="1"/>
  <c r="R56" i="1"/>
  <c r="Q56" i="1"/>
  <c r="P56" i="1"/>
  <c r="V57" i="1"/>
  <c r="V56" i="1"/>
  <c r="V55" i="1"/>
  <c r="V54" i="1"/>
  <c r="V53" i="1"/>
  <c r="V52" i="1"/>
  <c r="V51" i="1"/>
  <c r="V50" i="1"/>
  <c r="V49" i="1"/>
  <c r="V48" i="1"/>
  <c r="V47" i="1"/>
  <c r="V46" i="1"/>
  <c r="V44" i="1"/>
  <c r="V43" i="1"/>
  <c r="V42" i="1"/>
  <c r="V41" i="1"/>
  <c r="V40" i="1"/>
  <c r="V39" i="1"/>
  <c r="V38" i="1"/>
  <c r="V37" i="1"/>
  <c r="V36" i="1"/>
  <c r="V35" i="1"/>
  <c r="V34" i="1"/>
  <c r="V33" i="1"/>
  <c r="V31" i="1"/>
  <c r="V30" i="1"/>
  <c r="V29" i="1"/>
  <c r="V28" i="1"/>
  <c r="V27" i="1"/>
  <c r="V26" i="1"/>
  <c r="V25" i="1"/>
  <c r="V24" i="1"/>
  <c r="V23" i="1"/>
  <c r="V22" i="1"/>
  <c r="V21" i="1"/>
  <c r="V20" i="1"/>
  <c r="V18" i="1"/>
  <c r="V17" i="1"/>
  <c r="V16" i="1"/>
  <c r="V15" i="1"/>
  <c r="V14" i="1"/>
  <c r="V13" i="1"/>
  <c r="V12" i="1"/>
  <c r="V11" i="1"/>
  <c r="V10" i="1"/>
  <c r="V9" i="1"/>
  <c r="V8" i="1"/>
  <c r="V7" i="1"/>
  <c r="W1" i="1" l="1"/>
  <c r="U44" i="1" l="1"/>
  <c r="Q44" i="1"/>
  <c r="P44" i="1"/>
  <c r="R44" i="1"/>
  <c r="C7" i="1" l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9" i="1"/>
  <c r="C8" i="1"/>
  <c r="C45" i="1"/>
  <c r="C64" i="1" s="1"/>
  <c r="C58" i="1" l="1"/>
  <c r="C19" i="1"/>
  <c r="O63" i="1"/>
  <c r="V63" i="1" s="1"/>
  <c r="N63" i="1"/>
  <c r="M63" i="1"/>
  <c r="L63" i="1"/>
  <c r="K63" i="1"/>
  <c r="J63" i="1"/>
  <c r="I63" i="1"/>
  <c r="H63" i="1"/>
  <c r="G63" i="1"/>
  <c r="F63" i="1"/>
  <c r="E63" i="1"/>
  <c r="D63" i="1"/>
  <c r="O61" i="1"/>
  <c r="V61" i="1" s="1"/>
  <c r="N61" i="1"/>
  <c r="M61" i="1"/>
  <c r="L61" i="1"/>
  <c r="K61" i="1"/>
  <c r="J61" i="1"/>
  <c r="I61" i="1"/>
  <c r="H61" i="1"/>
  <c r="G61" i="1"/>
  <c r="F61" i="1"/>
  <c r="E61" i="1"/>
  <c r="D61" i="1"/>
  <c r="O62" i="1"/>
  <c r="V62" i="1" s="1"/>
  <c r="N62" i="1"/>
  <c r="M62" i="1"/>
  <c r="L62" i="1"/>
  <c r="K62" i="1"/>
  <c r="J62" i="1"/>
  <c r="I62" i="1"/>
  <c r="H62" i="1"/>
  <c r="G62" i="1"/>
  <c r="F62" i="1"/>
  <c r="E62" i="1"/>
  <c r="D62" i="1"/>
  <c r="C63" i="1"/>
  <c r="C62" i="1"/>
  <c r="C61" i="1"/>
  <c r="C32" i="1" l="1"/>
  <c r="U43" i="1"/>
  <c r="Q43" i="1"/>
  <c r="P43" i="1"/>
  <c r="R43" i="1"/>
  <c r="O58" i="1" l="1"/>
  <c r="N58" i="1"/>
  <c r="M58" i="1"/>
  <c r="L58" i="1"/>
  <c r="K58" i="1"/>
  <c r="J58" i="1"/>
  <c r="I58" i="1"/>
  <c r="H58" i="1"/>
  <c r="G58" i="1"/>
  <c r="F58" i="1"/>
  <c r="E58" i="1"/>
  <c r="D58" i="1"/>
  <c r="U55" i="1"/>
  <c r="R55" i="1"/>
  <c r="Q55" i="1"/>
  <c r="P55" i="1"/>
  <c r="U54" i="1"/>
  <c r="R54" i="1"/>
  <c r="Q54" i="1"/>
  <c r="P54" i="1"/>
  <c r="U53" i="1"/>
  <c r="R53" i="1"/>
  <c r="Q53" i="1"/>
  <c r="P53" i="1"/>
  <c r="U52" i="1"/>
  <c r="R52" i="1"/>
  <c r="Q52" i="1"/>
  <c r="P52" i="1"/>
  <c r="U51" i="1"/>
  <c r="R51" i="1"/>
  <c r="Q51" i="1"/>
  <c r="P51" i="1"/>
  <c r="U50" i="1"/>
  <c r="R50" i="1"/>
  <c r="Q50" i="1"/>
  <c r="P50" i="1"/>
  <c r="U49" i="1"/>
  <c r="R49" i="1"/>
  <c r="Q49" i="1"/>
  <c r="P49" i="1"/>
  <c r="U48" i="1"/>
  <c r="R48" i="1"/>
  <c r="Q48" i="1"/>
  <c r="P48" i="1"/>
  <c r="U47" i="1"/>
  <c r="R47" i="1"/>
  <c r="Q47" i="1"/>
  <c r="P47" i="1"/>
  <c r="U46" i="1"/>
  <c r="R46" i="1"/>
  <c r="Q46" i="1"/>
  <c r="P46" i="1"/>
  <c r="P7" i="1"/>
  <c r="S44" i="1" l="1"/>
  <c r="S56" i="1"/>
  <c r="S57" i="1"/>
  <c r="Q58" i="1"/>
  <c r="P58" i="1"/>
  <c r="S43" i="1"/>
  <c r="S48" i="1"/>
  <c r="S49" i="1"/>
  <c r="S50" i="1"/>
  <c r="S46" i="1"/>
  <c r="S51" i="1"/>
  <c r="S47" i="1"/>
  <c r="S52" i="1"/>
  <c r="S53" i="1"/>
  <c r="S54" i="1"/>
  <c r="S55" i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O45" i="1"/>
  <c r="V64" i="1" s="1"/>
  <c r="N45" i="1"/>
  <c r="M45" i="1"/>
  <c r="L45" i="1"/>
  <c r="K45" i="1"/>
  <c r="J45" i="1"/>
  <c r="I45" i="1"/>
  <c r="H45" i="1"/>
  <c r="G45" i="1"/>
  <c r="F45" i="1"/>
  <c r="E45" i="1"/>
  <c r="D45" i="1"/>
  <c r="O32" i="1"/>
  <c r="N32" i="1"/>
  <c r="M32" i="1"/>
  <c r="L32" i="1"/>
  <c r="K32" i="1"/>
  <c r="J32" i="1"/>
  <c r="I32" i="1"/>
  <c r="H32" i="1"/>
  <c r="G32" i="1"/>
  <c r="F32" i="1"/>
  <c r="E32" i="1"/>
  <c r="D32" i="1"/>
  <c r="O19" i="1"/>
  <c r="N19" i="1"/>
  <c r="M19" i="1"/>
  <c r="L19" i="1"/>
  <c r="K19" i="1"/>
  <c r="J19" i="1"/>
  <c r="I19" i="1"/>
  <c r="H19" i="1"/>
  <c r="G19" i="1"/>
  <c r="F19" i="1"/>
  <c r="E19" i="1"/>
  <c r="D19" i="1"/>
  <c r="U42" i="1"/>
  <c r="Q42" i="1"/>
  <c r="P42" i="1"/>
  <c r="R42" i="1"/>
  <c r="D69" i="1" l="1"/>
  <c r="D68" i="1"/>
  <c r="F68" i="1"/>
  <c r="F69" i="1"/>
  <c r="H68" i="1"/>
  <c r="H69" i="1"/>
  <c r="J68" i="1"/>
  <c r="J69" i="1"/>
  <c r="L68" i="1"/>
  <c r="L69" i="1"/>
  <c r="N68" i="1"/>
  <c r="N69" i="1"/>
  <c r="E69" i="1"/>
  <c r="E68" i="1"/>
  <c r="G69" i="1"/>
  <c r="G68" i="1"/>
  <c r="I69" i="1"/>
  <c r="I68" i="1"/>
  <c r="K69" i="1"/>
  <c r="K68" i="1"/>
  <c r="M69" i="1"/>
  <c r="M68" i="1"/>
  <c r="O69" i="1"/>
  <c r="O68" i="1"/>
  <c r="R64" i="1"/>
  <c r="U64" i="1"/>
  <c r="U63" i="1"/>
  <c r="U62" i="1"/>
  <c r="U61" i="1"/>
  <c r="R63" i="1"/>
  <c r="R62" i="1"/>
  <c r="R61" i="1"/>
  <c r="U41" i="1"/>
  <c r="U40" i="1"/>
  <c r="U39" i="1"/>
  <c r="U38" i="1"/>
  <c r="R41" i="1"/>
  <c r="R40" i="1"/>
  <c r="R39" i="1"/>
  <c r="R38" i="1"/>
  <c r="Q41" i="1" l="1"/>
  <c r="Q40" i="1"/>
  <c r="Q39" i="1"/>
  <c r="P41" i="1"/>
  <c r="P40" i="1"/>
  <c r="R8" i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R34" i="1"/>
  <c r="R35" i="1"/>
  <c r="R36" i="1"/>
  <c r="R37" i="1"/>
  <c r="R7" i="1"/>
  <c r="P39" i="1"/>
  <c r="P38" i="1"/>
  <c r="Q38" i="1" l="1"/>
  <c r="Q14" i="1" l="1"/>
  <c r="U37" i="1"/>
  <c r="U36" i="1"/>
  <c r="U35" i="1"/>
  <c r="U34" i="1"/>
  <c r="U33" i="1"/>
  <c r="U31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5" i="1"/>
  <c r="U14" i="1"/>
  <c r="U13" i="1"/>
  <c r="U12" i="1"/>
  <c r="U11" i="1"/>
  <c r="U10" i="1"/>
  <c r="U9" i="1"/>
  <c r="U8" i="1"/>
  <c r="U7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21" i="1"/>
  <c r="P20" i="1"/>
  <c r="P18" i="1"/>
  <c r="P17" i="1"/>
  <c r="P16" i="1"/>
  <c r="P15" i="1"/>
  <c r="P14" i="1"/>
  <c r="P13" i="1"/>
  <c r="P12" i="1"/>
  <c r="P11" i="1"/>
  <c r="P10" i="1"/>
  <c r="P9" i="1"/>
  <c r="P8" i="1"/>
  <c r="P62" i="1" l="1"/>
  <c r="P63" i="1"/>
  <c r="P61" i="1"/>
  <c r="P19" i="1"/>
  <c r="P32" i="1"/>
  <c r="P45" i="1"/>
  <c r="P64" i="1" s="1"/>
  <c r="S42" i="1"/>
  <c r="S41" i="1"/>
  <c r="S40" i="1"/>
  <c r="S39" i="1"/>
  <c r="S38" i="1"/>
  <c r="S7" i="1"/>
  <c r="S11" i="1"/>
  <c r="S28" i="1"/>
  <c r="S16" i="1"/>
  <c r="S25" i="1"/>
  <c r="S10" i="1"/>
  <c r="S14" i="1"/>
  <c r="S18" i="1"/>
  <c r="S23" i="1"/>
  <c r="S27" i="1"/>
  <c r="S31" i="1"/>
  <c r="S36" i="1"/>
  <c r="S20" i="1"/>
  <c r="S33" i="1"/>
  <c r="S37" i="1"/>
  <c r="S8" i="1"/>
  <c r="S29" i="1"/>
  <c r="S15" i="1"/>
  <c r="S24" i="1"/>
  <c r="S12" i="1"/>
  <c r="S21" i="1"/>
  <c r="S34" i="1"/>
  <c r="S9" i="1"/>
  <c r="S13" i="1"/>
  <c r="S17" i="1"/>
  <c r="S22" i="1"/>
  <c r="S26" i="1"/>
  <c r="S30" i="1"/>
  <c r="S35" i="1"/>
  <c r="Q18" i="1"/>
  <c r="Q17" i="1"/>
  <c r="Q16" i="1"/>
  <c r="Q15" i="1"/>
  <c r="Q13" i="1"/>
  <c r="Q12" i="1"/>
  <c r="Q10" i="1"/>
  <c r="Q7" i="1"/>
  <c r="S62" i="1" l="1"/>
  <c r="T44" i="1"/>
  <c r="T57" i="1"/>
  <c r="T56" i="1"/>
  <c r="P68" i="1"/>
  <c r="P69" i="1"/>
  <c r="S64" i="1"/>
  <c r="T43" i="1"/>
  <c r="S61" i="1"/>
  <c r="T50" i="1"/>
  <c r="T53" i="1"/>
  <c r="T48" i="1"/>
  <c r="T47" i="1"/>
  <c r="T54" i="1"/>
  <c r="T49" i="1"/>
  <c r="T51" i="1"/>
  <c r="T55" i="1"/>
  <c r="T46" i="1"/>
  <c r="T52" i="1"/>
  <c r="S63" i="1"/>
  <c r="T41" i="1"/>
  <c r="T42" i="1"/>
  <c r="T40" i="1"/>
  <c r="T39" i="1"/>
  <c r="T38" i="1"/>
  <c r="P66" i="1"/>
  <c r="P67" i="1"/>
  <c r="T10" i="1"/>
  <c r="T16" i="1"/>
  <c r="T12" i="1"/>
  <c r="T13" i="1"/>
  <c r="T18" i="1"/>
  <c r="T17" i="1"/>
  <c r="T14" i="1"/>
  <c r="T7" i="1"/>
  <c r="T15" i="1"/>
  <c r="L86" i="1"/>
  <c r="L87" i="1" s="1"/>
  <c r="L88" i="1" s="1"/>
  <c r="L89" i="1" s="1"/>
  <c r="L90" i="1" s="1"/>
  <c r="L91" i="1" s="1"/>
  <c r="L92" i="1" s="1"/>
  <c r="L93" i="1" s="1"/>
  <c r="L94" i="1" s="1"/>
  <c r="L95" i="1" s="1"/>
  <c r="H102" i="1" l="1"/>
  <c r="F102" i="1"/>
  <c r="G102" i="1" s="1"/>
  <c r="I101" i="1"/>
  <c r="I100" i="1"/>
  <c r="I99" i="1"/>
  <c r="I98" i="1"/>
  <c r="I97" i="1"/>
  <c r="G101" i="1"/>
  <c r="G100" i="1"/>
  <c r="G99" i="1"/>
  <c r="G98" i="1"/>
  <c r="G97" i="1"/>
  <c r="G85" i="1"/>
  <c r="I95" i="1"/>
  <c r="I94" i="1"/>
  <c r="I93" i="1"/>
  <c r="I92" i="1"/>
  <c r="I91" i="1"/>
  <c r="I90" i="1"/>
  <c r="I89" i="1" s="1"/>
  <c r="G95" i="1"/>
  <c r="G94" i="1"/>
  <c r="G93" i="1"/>
  <c r="G92" i="1"/>
  <c r="G91" i="1"/>
  <c r="G90" i="1"/>
  <c r="E90" i="1"/>
  <c r="H85" i="1" s="1"/>
  <c r="E85" i="1"/>
  <c r="I114" i="1"/>
  <c r="G114" i="1"/>
  <c r="I112" i="1"/>
  <c r="G112" i="1"/>
  <c r="I111" i="1"/>
  <c r="G111" i="1"/>
  <c r="E112" i="1"/>
  <c r="E111" i="1"/>
  <c r="Q9" i="1"/>
  <c r="T9" i="1" s="1"/>
  <c r="Q37" i="1"/>
  <c r="T37" i="1" s="1"/>
  <c r="Q36" i="1"/>
  <c r="T36" i="1" s="1"/>
  <c r="Q35" i="1"/>
  <c r="T35" i="1" s="1"/>
  <c r="Q34" i="1"/>
  <c r="T34" i="1" s="1"/>
  <c r="Q33" i="1"/>
  <c r="Q31" i="1"/>
  <c r="T31" i="1" s="1"/>
  <c r="Q30" i="1"/>
  <c r="T30" i="1" s="1"/>
  <c r="Q29" i="1"/>
  <c r="T29" i="1" s="1"/>
  <c r="Q28" i="1"/>
  <c r="T28" i="1" s="1"/>
  <c r="Q27" i="1"/>
  <c r="T27" i="1" s="1"/>
  <c r="Q26" i="1"/>
  <c r="T26" i="1" s="1"/>
  <c r="Q25" i="1"/>
  <c r="T25" i="1" s="1"/>
  <c r="Q24" i="1"/>
  <c r="T24" i="1" s="1"/>
  <c r="Q23" i="1"/>
  <c r="T23" i="1" s="1"/>
  <c r="Q22" i="1"/>
  <c r="T22" i="1" s="1"/>
  <c r="Q21" i="1"/>
  <c r="T21" i="1" s="1"/>
  <c r="Q20" i="1"/>
  <c r="Q11" i="1"/>
  <c r="T11" i="1" s="1"/>
  <c r="Q8" i="1"/>
  <c r="Q61" i="1" s="1"/>
  <c r="B86" i="1"/>
  <c r="B87" i="1" s="1"/>
  <c r="B88" i="1" s="1"/>
  <c r="B89" i="1" s="1"/>
  <c r="B90" i="1" s="1"/>
  <c r="B91" i="1" s="1"/>
  <c r="B92" i="1" s="1"/>
  <c r="B93" i="1" s="1"/>
  <c r="B94" i="1" s="1"/>
  <c r="B95" i="1" s="1"/>
  <c r="Q62" i="1" l="1"/>
  <c r="Q63" i="1"/>
  <c r="Q19" i="1"/>
  <c r="T61" i="1" s="1"/>
  <c r="Q32" i="1"/>
  <c r="Q45" i="1"/>
  <c r="Q64" i="1" s="1"/>
  <c r="T20" i="1"/>
  <c r="T33" i="1"/>
  <c r="T8" i="1"/>
  <c r="G113" i="1"/>
  <c r="H112" i="1"/>
  <c r="I115" i="1"/>
  <c r="I113" i="1"/>
  <c r="J112" i="1"/>
  <c r="F112" i="1"/>
  <c r="E113" i="1"/>
  <c r="H114" i="1"/>
  <c r="G115" i="1"/>
  <c r="G116" i="1"/>
  <c r="J114" i="1"/>
  <c r="I116" i="1"/>
  <c r="E114" i="1"/>
  <c r="F66" i="1"/>
  <c r="J66" i="1"/>
  <c r="N66" i="1"/>
  <c r="D66" i="1"/>
  <c r="G66" i="1"/>
  <c r="K66" i="1"/>
  <c r="O66" i="1"/>
  <c r="H67" i="1"/>
  <c r="L67" i="1"/>
  <c r="H66" i="1"/>
  <c r="L66" i="1"/>
  <c r="E67" i="1"/>
  <c r="I67" i="1"/>
  <c r="M67" i="1"/>
  <c r="E66" i="1"/>
  <c r="I66" i="1"/>
  <c r="M66" i="1"/>
  <c r="F67" i="1"/>
  <c r="J67" i="1"/>
  <c r="N67" i="1"/>
  <c r="J102" i="1"/>
  <c r="J98" i="1"/>
  <c r="J93" i="1"/>
  <c r="J89" i="1"/>
  <c r="J101" i="1"/>
  <c r="J97" i="1"/>
  <c r="J92" i="1"/>
  <c r="J85" i="1"/>
  <c r="J100" i="1"/>
  <c r="J95" i="1"/>
  <c r="J96" i="1" s="1"/>
  <c r="J91" i="1"/>
  <c r="J99" i="1"/>
  <c r="J94" i="1"/>
  <c r="J90" i="1"/>
  <c r="G67" i="1"/>
  <c r="K67" i="1"/>
  <c r="O67" i="1"/>
  <c r="D67" i="1"/>
  <c r="I102" i="1"/>
  <c r="Q69" i="1" l="1"/>
  <c r="Q68" i="1"/>
  <c r="T64" i="1"/>
  <c r="T62" i="1"/>
  <c r="T63" i="1"/>
  <c r="L111" i="1"/>
  <c r="F113" i="1"/>
  <c r="J116" i="1"/>
  <c r="H116" i="1"/>
  <c r="F115" i="1"/>
  <c r="J115" i="1"/>
  <c r="H115" i="1"/>
  <c r="J113" i="1"/>
  <c r="H113" i="1"/>
  <c r="F116" i="1"/>
  <c r="L114" i="1"/>
  <c r="L112" i="1"/>
  <c r="F114" i="1"/>
  <c r="E115" i="1"/>
  <c r="E116" i="1"/>
  <c r="Q66" i="1"/>
  <c r="Q67" i="1"/>
  <c r="M112" i="1" l="1"/>
  <c r="M114" i="1"/>
  <c r="L116" i="1"/>
  <c r="L113" i="1"/>
  <c r="L115" i="1"/>
  <c r="M115" i="1"/>
  <c r="M116" i="1"/>
  <c r="M113" i="1"/>
</calcChain>
</file>

<file path=xl/sharedStrings.xml><?xml version="1.0" encoding="utf-8"?>
<sst xmlns="http://schemas.openxmlformats.org/spreadsheetml/2006/main" count="81" uniqueCount="64">
  <si>
    <t>KFZ</t>
  </si>
  <si>
    <t>Mot</t>
  </si>
  <si>
    <t>Sattel</t>
  </si>
  <si>
    <t>Sonst nkl.</t>
  </si>
  <si>
    <t>Lfw (&lt;3,5t)</t>
  </si>
  <si>
    <t>PKW</t>
  </si>
  <si>
    <t>Monat</t>
  </si>
  <si>
    <t>sv werktäglich</t>
  </si>
  <si>
    <t>Jahr</t>
  </si>
  <si>
    <t>Falkensteig</t>
  </si>
  <si>
    <t>Osttunnel</t>
  </si>
  <si>
    <t>bundesweite Zählung</t>
  </si>
  <si>
    <t>automat. Zählung</t>
  </si>
  <si>
    <t>Basis: 2005</t>
  </si>
  <si>
    <t>Basis: 2000</t>
  </si>
  <si>
    <t>Jan-Mai 2011</t>
  </si>
  <si>
    <t xml:space="preserve"> </t>
  </si>
  <si>
    <t>Zunahme der Verkehrszahlen nach Fahrzeiugarten (Vergleich jeweils Jan. - Mai)</t>
  </si>
  <si>
    <t>KFZ insgesamt</t>
  </si>
  <si>
    <t>abs.</t>
  </si>
  <si>
    <t>zunahme 2009-2010</t>
  </si>
  <si>
    <t>in %</t>
  </si>
  <si>
    <t>Zunahme 2010-2011</t>
  </si>
  <si>
    <t>Zunahme 2009-2011</t>
  </si>
  <si>
    <t>LKW mit Anh. + Sattelzüge</t>
  </si>
  <si>
    <t>schwerer Güterverkehr</t>
  </si>
  <si>
    <t>Bus</t>
  </si>
  <si>
    <t>sperrung höllental 4 wo wg felsarbeiten</t>
  </si>
  <si>
    <t>Durchschnittlicher KFZ-Tagesverkehr (Mo-So)  und Anteile von 5 bzw. 8 Fahrzeugarten</t>
  </si>
  <si>
    <t>Automatische Verkehrszählung  B31 Freiburg-Osttunnel</t>
  </si>
  <si>
    <t>Anmerkungen</t>
  </si>
  <si>
    <t>Auswahl</t>
  </si>
  <si>
    <t>+</t>
  </si>
  <si>
    <t xml:space="preserve">SGV
</t>
  </si>
  <si>
    <t>Zunahme 2009/2010</t>
  </si>
  <si>
    <t>Zunahme 2010/2011</t>
  </si>
  <si>
    <t>Ergebnisse der automatischen Verkehrszählung</t>
  </si>
  <si>
    <t>Berechnungen</t>
  </si>
  <si>
    <t xml:space="preserve">PKW
</t>
  </si>
  <si>
    <t>PKW
mit Anhänger</t>
  </si>
  <si>
    <t>LKW
ohne Anhänger</t>
  </si>
  <si>
    <t>LKW
mit Anhänger</t>
  </si>
  <si>
    <t xml:space="preserve">Lfw + 
LKW ohne Anhänger
</t>
  </si>
  <si>
    <t xml:space="preserve">LKW
mit Anhänger
+ Sattel
</t>
  </si>
  <si>
    <r>
      <rPr>
        <b/>
        <sz val="9"/>
        <color theme="1"/>
        <rFont val="Symbol"/>
        <family val="1"/>
        <charset val="2"/>
      </rPr>
      <t xml:space="preserve">S </t>
    </r>
    <r>
      <rPr>
        <b/>
        <sz val="9"/>
        <color theme="1"/>
        <rFont val="FrutigerNext LT Regular"/>
        <family val="2"/>
      </rPr>
      <t>2009</t>
    </r>
  </si>
  <si>
    <r>
      <rPr>
        <b/>
        <sz val="9"/>
        <color theme="1"/>
        <rFont val="Symbol"/>
        <family val="1"/>
        <charset val="2"/>
      </rPr>
      <t>S</t>
    </r>
    <r>
      <rPr>
        <b/>
        <sz val="9"/>
        <color theme="1"/>
        <rFont val="FrutigerNext LT Regular"/>
        <family val="2"/>
      </rPr>
      <t xml:space="preserve"> 2010</t>
    </r>
  </si>
  <si>
    <r>
      <rPr>
        <b/>
        <sz val="9"/>
        <color theme="1"/>
        <rFont val="Symbol"/>
        <family val="1"/>
        <charset val="2"/>
      </rPr>
      <t>S</t>
    </r>
    <r>
      <rPr>
        <b/>
        <sz val="9"/>
        <color theme="1"/>
        <rFont val="FrutigerNext LT Regular"/>
        <family val="2"/>
      </rPr>
      <t xml:space="preserve"> 2011</t>
    </r>
  </si>
  <si>
    <r>
      <rPr>
        <b/>
        <sz val="9"/>
        <color theme="1"/>
        <rFont val="Symbol"/>
        <family val="1"/>
        <charset val="2"/>
      </rPr>
      <t>S</t>
    </r>
    <r>
      <rPr>
        <b/>
        <sz val="9"/>
        <color theme="1"/>
        <rFont val="FrutigerNext LT Regular"/>
        <family val="2"/>
      </rPr>
      <t xml:space="preserve"> 2012</t>
    </r>
  </si>
  <si>
    <t>Januar 2009 = 100</t>
  </si>
  <si>
    <r>
      <t xml:space="preserve">LKW mit Anhänger
+ Sattel
</t>
    </r>
    <r>
      <rPr>
        <i/>
        <sz val="8"/>
        <color theme="1"/>
        <rFont val="FrutigerNext LT Regular"/>
        <family val="2"/>
      </rPr>
      <t>= 10 + 11</t>
    </r>
  </si>
  <si>
    <r>
      <t xml:space="preserve">Lfw + LKW ohne Anh.
</t>
    </r>
    <r>
      <rPr>
        <i/>
        <sz val="8"/>
        <color theme="1"/>
        <rFont val="FrutigerNext LT Regular"/>
        <family val="2"/>
      </rPr>
      <t>=  8 + 9</t>
    </r>
  </si>
  <si>
    <t>Quelle: http://www.rp.baden-wuerttemberg.de/servlet/PB/menu/1158238/index.html</t>
  </si>
  <si>
    <t>wochenfeiertage</t>
  </si>
  <si>
    <t>Anteil Arbeits-tage</t>
  </si>
  <si>
    <t>Zunahme 2011/2012</t>
  </si>
  <si>
    <t>Zunahme 2009/2012</t>
  </si>
  <si>
    <t>Mittelwert 2009</t>
  </si>
  <si>
    <t>Mittelwert 2010</t>
  </si>
  <si>
    <t>Mittelwert 2011</t>
  </si>
  <si>
    <t>Mittelwert 2012</t>
  </si>
  <si>
    <t>34597 255 28577 387 86 2548 862 514 1326 44 2702 2787</t>
  </si>
  <si>
    <r>
      <t xml:space="preserve">SGV
</t>
    </r>
    <r>
      <rPr>
        <i/>
        <sz val="8"/>
        <color theme="1"/>
        <rFont val="FrutigerNext LT Regular"/>
        <family val="2"/>
      </rPr>
      <t xml:space="preserve"> = 10 bis 13</t>
    </r>
    <r>
      <rPr>
        <sz val="8"/>
        <color theme="1"/>
        <rFont val="FrutigerNext LT Regular"/>
        <family val="2"/>
      </rPr>
      <t xml:space="preserve">
</t>
    </r>
  </si>
  <si>
    <r>
      <t xml:space="preserve">SV
</t>
    </r>
    <r>
      <rPr>
        <i/>
        <sz val="8"/>
        <color theme="1"/>
        <rFont val="FrutigerNext LT Regular"/>
        <family val="2"/>
      </rPr>
      <t xml:space="preserve"> = 14 +  8</t>
    </r>
  </si>
  <si>
    <t>Zwischensumme jew. bis Mon.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</si>
</sst>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&quot;Sp. &quot;0"/>
    <numFmt numFmtId="167" formatCode="mmm/\ yyyy"/>
    <numFmt numFmtId="168" formatCode="mmm\ \/\ yy"/>
  </numFmts>
  <fonts count="15" x14ac:knownFonts="1"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FrutigerNext LT Regular"/>
      <family val="2"/>
    </font>
    <font>
      <sz val="9"/>
      <color theme="1"/>
      <name val="Courier New"/>
      <family val="3"/>
    </font>
    <font>
      <sz val="12"/>
      <color theme="1"/>
      <name val="FrutigerNext LT Regular"/>
      <family val="2"/>
    </font>
    <font>
      <sz val="12"/>
      <color theme="0"/>
      <name val="FrutigerNext LT Regular"/>
      <family val="2"/>
    </font>
    <font>
      <b/>
      <sz val="12"/>
      <color theme="0"/>
      <name val="FrutigerNext LT Regular"/>
      <family val="2"/>
    </font>
    <font>
      <b/>
      <i/>
      <sz val="12"/>
      <color theme="0"/>
      <name val="FrutigerNext LT Regular"/>
      <family val="2"/>
    </font>
    <font>
      <i/>
      <sz val="8"/>
      <color theme="1"/>
      <name val="FrutigerNext LT Regular"/>
      <family val="2"/>
    </font>
    <font>
      <sz val="8"/>
      <color theme="1"/>
      <name val="FrutigerNext LT Regular"/>
      <family val="2"/>
    </font>
    <font>
      <b/>
      <sz val="9"/>
      <color theme="1"/>
      <name val="FrutigerNext LT Regular"/>
      <family val="2"/>
    </font>
    <font>
      <b/>
      <sz val="9"/>
      <color theme="1"/>
      <name val="Symbol"/>
      <family val="1"/>
      <charset val="2"/>
    </font>
    <font>
      <b/>
      <sz val="8"/>
      <color theme="1"/>
      <name val="Arial"/>
      <family val="2"/>
    </font>
    <font>
      <sz val="9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10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164" fontId="0" fillId="2" borderId="1" xfId="0" applyNumberFormat="1" applyFill="1" applyBorder="1"/>
    <xf numFmtId="164" fontId="0" fillId="2" borderId="1" xfId="0" applyNumberFormat="1" applyFont="1" applyFill="1" applyBorder="1"/>
    <xf numFmtId="164" fontId="0" fillId="0" borderId="1" xfId="0" applyNumberFormat="1" applyFont="1" applyFill="1" applyBorder="1"/>
    <xf numFmtId="3" fontId="1" fillId="2" borderId="1" xfId="0" applyNumberFormat="1" applyFont="1" applyFill="1" applyBorder="1"/>
    <xf numFmtId="0" fontId="0" fillId="2" borderId="2" xfId="0" applyFill="1" applyBorder="1"/>
    <xf numFmtId="3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Border="1" applyAlignment="1">
      <alignment horizontal="right"/>
    </xf>
    <xf numFmtId="17" fontId="0" fillId="0" borderId="4" xfId="0" applyNumberFormat="1" applyBorder="1"/>
    <xf numFmtId="0" fontId="0" fillId="0" borderId="4" xfId="0" applyBorder="1"/>
    <xf numFmtId="3" fontId="0" fillId="0" borderId="4" xfId="0" applyNumberFormat="1" applyFill="1" applyBorder="1"/>
    <xf numFmtId="164" fontId="0" fillId="0" borderId="4" xfId="0" applyNumberFormat="1" applyFont="1" applyFill="1" applyBorder="1"/>
    <xf numFmtId="1" fontId="0" fillId="0" borderId="4" xfId="0" applyNumberFormat="1" applyBorder="1"/>
    <xf numFmtId="164" fontId="0" fillId="0" borderId="4" xfId="0" applyNumberFormat="1" applyBorder="1"/>
    <xf numFmtId="0" fontId="0" fillId="0" borderId="5" xfId="0" applyBorder="1"/>
    <xf numFmtId="0" fontId="0" fillId="0" borderId="3" xfId="0" applyBorder="1"/>
    <xf numFmtId="3" fontId="0" fillId="0" borderId="3" xfId="0" applyNumberFormat="1" applyBorder="1"/>
    <xf numFmtId="164" fontId="0" fillId="0" borderId="3" xfId="0" applyNumberFormat="1" applyFont="1" applyFill="1" applyBorder="1"/>
    <xf numFmtId="164" fontId="0" fillId="0" borderId="3" xfId="0" applyNumberFormat="1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164" fontId="0" fillId="0" borderId="7" xfId="0" applyNumberFormat="1" applyFont="1" applyFill="1" applyBorder="1"/>
    <xf numFmtId="164" fontId="0" fillId="0" borderId="7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0" fillId="0" borderId="0" xfId="0" applyBorder="1" applyAlignment="1">
      <alignment horizontal="center"/>
    </xf>
    <xf numFmtId="164" fontId="0" fillId="2" borderId="2" xfId="0" applyNumberFormat="1" applyFill="1" applyBorder="1"/>
    <xf numFmtId="164" fontId="0" fillId="0" borderId="2" xfId="0" applyNumberFormat="1" applyBorder="1"/>
    <xf numFmtId="164" fontId="0" fillId="0" borderId="5" xfId="0" applyNumberFormat="1" applyBorder="1"/>
    <xf numFmtId="164" fontId="0" fillId="0" borderId="0" xfId="0" applyNumberFormat="1" applyBorder="1"/>
    <xf numFmtId="10" fontId="0" fillId="0" borderId="0" xfId="0" applyNumberFormat="1" applyBorder="1"/>
    <xf numFmtId="0" fontId="0" fillId="0" borderId="1" xfId="0" applyFill="1" applyBorder="1" applyAlignment="1">
      <alignment horizontal="center"/>
    </xf>
    <xf numFmtId="10" fontId="0" fillId="0" borderId="0" xfId="0" applyNumberFormat="1" applyFill="1" applyBorder="1"/>
    <xf numFmtId="0" fontId="0" fillId="0" borderId="0" xfId="0" applyFill="1"/>
    <xf numFmtId="3" fontId="0" fillId="0" borderId="3" xfId="0" applyNumberFormat="1" applyFill="1" applyBorder="1"/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ill="1" applyBorder="1"/>
    <xf numFmtId="3" fontId="0" fillId="0" borderId="7" xfId="0" applyNumberFormat="1" applyFill="1" applyBorder="1"/>
    <xf numFmtId="165" fontId="0" fillId="0" borderId="1" xfId="0" applyNumberFormat="1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0" xfId="0" applyFill="1" applyBorder="1"/>
    <xf numFmtId="0" fontId="3" fillId="0" borderId="0" xfId="0" applyFont="1"/>
    <xf numFmtId="0" fontId="3" fillId="0" borderId="0" xfId="0" applyFont="1" applyFill="1"/>
    <xf numFmtId="3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4" xfId="0" applyNumberFormat="1" applyFont="1" applyBorder="1"/>
    <xf numFmtId="3" fontId="4" fillId="0" borderId="4" xfId="0" applyNumberFormat="1" applyFont="1" applyFill="1" applyBorder="1"/>
    <xf numFmtId="164" fontId="4" fillId="2" borderId="4" xfId="0" applyNumberFormat="1" applyFont="1" applyFill="1" applyBorder="1" applyAlignment="1">
      <alignment vertical="top" wrapText="1"/>
    </xf>
    <xf numFmtId="3" fontId="4" fillId="0" borderId="1" xfId="0" applyNumberFormat="1" applyFont="1" applyBorder="1"/>
    <xf numFmtId="3" fontId="4" fillId="0" borderId="1" xfId="0" applyNumberFormat="1" applyFont="1" applyFill="1" applyBorder="1"/>
    <xf numFmtId="0" fontId="3" fillId="0" borderId="2" xfId="0" applyFont="1" applyBorder="1" applyAlignment="1">
      <alignment horizontal="center"/>
    </xf>
    <xf numFmtId="3" fontId="4" fillId="0" borderId="14" xfId="0" applyNumberFormat="1" applyFont="1" applyFill="1" applyBorder="1" applyAlignment="1">
      <alignment vertical="top" wrapText="1"/>
    </xf>
    <xf numFmtId="3" fontId="4" fillId="0" borderId="14" xfId="0" applyNumberFormat="1" applyFont="1" applyFill="1" applyBorder="1" applyAlignment="1">
      <alignment horizontal="right" vertical="top" wrapText="1"/>
    </xf>
    <xf numFmtId="3" fontId="4" fillId="0" borderId="19" xfId="0" applyNumberFormat="1" applyFont="1" applyFill="1" applyBorder="1"/>
    <xf numFmtId="3" fontId="4" fillId="0" borderId="14" xfId="0" applyNumberFormat="1" applyFont="1" applyFill="1" applyBorder="1"/>
    <xf numFmtId="3" fontId="4" fillId="5" borderId="13" xfId="0" applyNumberFormat="1" applyFont="1" applyFill="1" applyBorder="1" applyAlignment="1">
      <alignment vertical="top" wrapText="1"/>
    </xf>
    <xf numFmtId="164" fontId="4" fillId="2" borderId="14" xfId="0" applyNumberFormat="1" applyFont="1" applyFill="1" applyBorder="1" applyAlignment="1">
      <alignment vertical="top" wrapText="1"/>
    </xf>
    <xf numFmtId="3" fontId="4" fillId="5" borderId="18" xfId="0" applyNumberFormat="1" applyFont="1" applyFill="1" applyBorder="1" applyAlignment="1">
      <alignment vertical="top" wrapText="1"/>
    </xf>
    <xf numFmtId="164" fontId="4" fillId="2" borderId="19" xfId="0" applyNumberFormat="1" applyFont="1" applyFill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horizontal="right" vertical="top" wrapText="1"/>
    </xf>
    <xf numFmtId="0" fontId="0" fillId="0" borderId="24" xfId="0" applyBorder="1"/>
    <xf numFmtId="3" fontId="4" fillId="4" borderId="21" xfId="0" applyNumberFormat="1" applyFont="1" applyFill="1" applyBorder="1" applyAlignment="1">
      <alignment vertical="center"/>
    </xf>
    <xf numFmtId="3" fontId="4" fillId="4" borderId="22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23" xfId="0" applyBorder="1" applyAlignment="1">
      <alignment horizontal="center"/>
    </xf>
    <xf numFmtId="164" fontId="4" fillId="2" borderId="9" xfId="0" applyNumberFormat="1" applyFont="1" applyFill="1" applyBorder="1" applyAlignment="1">
      <alignment vertical="top" wrapText="1"/>
    </xf>
    <xf numFmtId="164" fontId="4" fillId="2" borderId="28" xfId="0" applyNumberFormat="1" applyFont="1" applyFill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9" xfId="0" applyNumberFormat="1" applyFont="1" applyFill="1" applyBorder="1" applyAlignment="1">
      <alignment vertical="top" wrapText="1"/>
    </xf>
    <xf numFmtId="3" fontId="4" fillId="0" borderId="28" xfId="0" applyNumberFormat="1" applyFont="1" applyFill="1" applyBorder="1" applyAlignment="1">
      <alignment vertical="top" wrapText="1"/>
    </xf>
    <xf numFmtId="3" fontId="4" fillId="5" borderId="30" xfId="0" applyNumberFormat="1" applyFont="1" applyFill="1" applyBorder="1" applyAlignment="1">
      <alignment vertical="top" wrapText="1"/>
    </xf>
    <xf numFmtId="3" fontId="4" fillId="0" borderId="9" xfId="0" applyNumberFormat="1" applyFont="1" applyBorder="1"/>
    <xf numFmtId="3" fontId="4" fillId="0" borderId="9" xfId="0" applyNumberFormat="1" applyFont="1" applyFill="1" applyBorder="1"/>
    <xf numFmtId="3" fontId="4" fillId="0" borderId="28" xfId="0" applyNumberFormat="1" applyFont="1" applyFill="1" applyBorder="1"/>
    <xf numFmtId="3" fontId="4" fillId="5" borderId="14" xfId="0" applyNumberFormat="1" applyFont="1" applyFill="1" applyBorder="1" applyAlignment="1">
      <alignment horizontal="right" vertical="top" wrapText="1"/>
    </xf>
    <xf numFmtId="3" fontId="4" fillId="5" borderId="13" xfId="0" applyNumberFormat="1" applyFont="1" applyFill="1" applyBorder="1"/>
    <xf numFmtId="0" fontId="3" fillId="0" borderId="13" xfId="0" applyFont="1" applyBorder="1" applyAlignment="1">
      <alignment horizontal="right"/>
    </xf>
    <xf numFmtId="16" fontId="3" fillId="0" borderId="13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3" borderId="0" xfId="0" applyFill="1"/>
    <xf numFmtId="164" fontId="4" fillId="2" borderId="13" xfId="0" applyNumberFormat="1" applyFont="1" applyFill="1" applyBorder="1" applyAlignment="1">
      <alignment vertical="top" wrapText="1"/>
    </xf>
    <xf numFmtId="17" fontId="11" fillId="4" borderId="20" xfId="0" applyNumberFormat="1" applyFont="1" applyFill="1" applyBorder="1" applyAlignment="1">
      <alignment horizontal="right" vertical="center" wrapText="1"/>
    </xf>
    <xf numFmtId="0" fontId="4" fillId="2" borderId="34" xfId="0" applyFont="1" applyFill="1" applyBorder="1"/>
    <xf numFmtId="165" fontId="4" fillId="0" borderId="1" xfId="0" applyNumberFormat="1" applyFont="1" applyBorder="1"/>
    <xf numFmtId="165" fontId="4" fillId="0" borderId="1" xfId="0" applyNumberFormat="1" applyFont="1" applyFill="1" applyBorder="1"/>
    <xf numFmtId="165" fontId="4" fillId="0" borderId="14" xfId="0" applyNumberFormat="1" applyFont="1" applyFill="1" applyBorder="1"/>
    <xf numFmtId="165" fontId="4" fillId="5" borderId="13" xfId="0" applyNumberFormat="1" applyFont="1" applyFill="1" applyBorder="1"/>
    <xf numFmtId="165" fontId="4" fillId="0" borderId="16" xfId="0" applyNumberFormat="1" applyFont="1" applyBorder="1"/>
    <xf numFmtId="165" fontId="4" fillId="0" borderId="16" xfId="0" applyNumberFormat="1" applyFont="1" applyFill="1" applyBorder="1"/>
    <xf numFmtId="165" fontId="4" fillId="0" borderId="17" xfId="0" applyNumberFormat="1" applyFont="1" applyFill="1" applyBorder="1"/>
    <xf numFmtId="165" fontId="4" fillId="5" borderId="15" xfId="0" applyNumberFormat="1" applyFont="1" applyFill="1" applyBorder="1"/>
    <xf numFmtId="0" fontId="0" fillId="0" borderId="10" xfId="0" applyBorder="1"/>
    <xf numFmtId="1" fontId="9" fillId="0" borderId="35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166" fontId="9" fillId="0" borderId="14" xfId="0" applyNumberFormat="1" applyFont="1" applyFill="1" applyBorder="1" applyAlignment="1">
      <alignment horizontal="center"/>
    </xf>
    <xf numFmtId="166" fontId="9" fillId="5" borderId="13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 vertical="top" wrapText="1"/>
    </xf>
    <xf numFmtId="0" fontId="8" fillId="3" borderId="0" xfId="0" applyNumberFormat="1" applyFont="1" applyFill="1" applyBorder="1" applyAlignment="1"/>
    <xf numFmtId="0" fontId="8" fillId="3" borderId="0" xfId="0" applyNumberFormat="1" applyFont="1" applyFill="1" applyBorder="1" applyAlignment="1">
      <alignment horizontal="right"/>
    </xf>
    <xf numFmtId="14" fontId="0" fillId="0" borderId="0" xfId="0" applyNumberFormat="1"/>
    <xf numFmtId="167" fontId="3" fillId="0" borderId="13" xfId="0" applyNumberFormat="1" applyFont="1" applyBorder="1" applyAlignment="1">
      <alignment horizontal="right" vertical="top" wrapText="1"/>
    </xf>
    <xf numFmtId="167" fontId="3" fillId="0" borderId="13" xfId="0" applyNumberFormat="1" applyFont="1" applyBorder="1" applyAlignment="1">
      <alignment vertical="top" wrapText="1"/>
    </xf>
    <xf numFmtId="167" fontId="3" fillId="0" borderId="13" xfId="0" applyNumberFormat="1" applyFont="1" applyFill="1" applyBorder="1" applyAlignment="1">
      <alignment vertical="top" wrapText="1"/>
    </xf>
    <xf numFmtId="167" fontId="3" fillId="0" borderId="13" xfId="0" applyNumberFormat="1" applyFont="1" applyBorder="1"/>
    <xf numFmtId="167" fontId="3" fillId="0" borderId="13" xfId="0" applyNumberFormat="1" applyFont="1" applyFill="1" applyBorder="1"/>
    <xf numFmtId="167" fontId="3" fillId="0" borderId="30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24" xfId="0" applyFont="1" applyBorder="1"/>
    <xf numFmtId="0" fontId="13" fillId="0" borderId="36" xfId="0" applyFont="1" applyBorder="1" applyAlignment="1">
      <alignment horizontal="center"/>
    </xf>
    <xf numFmtId="0" fontId="0" fillId="0" borderId="37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" fontId="3" fillId="0" borderId="33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166" fontId="9" fillId="2" borderId="13" xfId="0" applyNumberFormat="1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vertical="top" wrapText="1"/>
    </xf>
    <xf numFmtId="167" fontId="3" fillId="0" borderId="30" xfId="0" applyNumberFormat="1" applyFont="1" applyFill="1" applyBorder="1" applyAlignment="1">
      <alignment vertical="top" wrapText="1"/>
    </xf>
    <xf numFmtId="167" fontId="3" fillId="0" borderId="18" xfId="0" applyNumberFormat="1" applyFont="1" applyBorder="1"/>
    <xf numFmtId="0" fontId="0" fillId="0" borderId="25" xfId="0" applyBorder="1"/>
    <xf numFmtId="0" fontId="0" fillId="0" borderId="27" xfId="0" applyBorder="1"/>
    <xf numFmtId="167" fontId="3" fillId="0" borderId="30" xfId="0" applyNumberFormat="1" applyFont="1" applyBorder="1"/>
    <xf numFmtId="167" fontId="3" fillId="0" borderId="18" xfId="0" applyNumberFormat="1" applyFont="1" applyFill="1" applyBorder="1"/>
    <xf numFmtId="166" fontId="9" fillId="0" borderId="2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4" borderId="40" xfId="0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vertical="center" wrapText="1"/>
    </xf>
    <xf numFmtId="3" fontId="4" fillId="4" borderId="22" xfId="0" applyNumberFormat="1" applyFont="1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41" xfId="0" applyFill="1" applyBorder="1" applyAlignment="1">
      <alignment vertical="center"/>
    </xf>
    <xf numFmtId="0" fontId="3" fillId="4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vertical="top" wrapText="1"/>
    </xf>
    <xf numFmtId="0" fontId="0" fillId="0" borderId="38" xfId="0" applyBorder="1"/>
    <xf numFmtId="164" fontId="4" fillId="2" borderId="30" xfId="0" applyNumberFormat="1" applyFont="1" applyFill="1" applyBorder="1" applyAlignment="1">
      <alignment vertical="top" wrapText="1"/>
    </xf>
    <xf numFmtId="0" fontId="3" fillId="0" borderId="35" xfId="0" applyFont="1" applyBorder="1" applyAlignment="1">
      <alignment horizontal="center" vertical="top" wrapText="1"/>
    </xf>
    <xf numFmtId="167" fontId="3" fillId="0" borderId="18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3" fontId="4" fillId="0" borderId="4" xfId="0" applyNumberFormat="1" applyFont="1" applyFill="1" applyBorder="1" applyAlignment="1">
      <alignment vertical="top" wrapText="1"/>
    </xf>
    <xf numFmtId="3" fontId="4" fillId="0" borderId="19" xfId="0" applyNumberFormat="1" applyFont="1" applyFill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3" fillId="0" borderId="42" xfId="0" applyFont="1" applyBorder="1" applyAlignment="1">
      <alignment horizontal="center" vertical="top" textRotation="90" wrapText="1"/>
    </xf>
    <xf numFmtId="0" fontId="10" fillId="0" borderId="15" xfId="0" applyFont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5" borderId="42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top" wrapText="1"/>
    </xf>
    <xf numFmtId="9" fontId="4" fillId="4" borderId="2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right"/>
    </xf>
    <xf numFmtId="17" fontId="0" fillId="0" borderId="0" xfId="0" applyNumberFormat="1" applyAlignment="1">
      <alignment horizontal="right" vertical="top" wrapText="1"/>
    </xf>
    <xf numFmtId="168" fontId="8" fillId="3" borderId="0" xfId="0" applyNumberFormat="1" applyFont="1" applyFill="1" applyBorder="1" applyAlignment="1">
      <alignment horizontal="left"/>
    </xf>
    <xf numFmtId="164" fontId="4" fillId="2" borderId="25" xfId="0" applyNumberFormat="1" applyFont="1" applyFill="1" applyBorder="1" applyAlignment="1">
      <alignment vertical="top" wrapText="1"/>
    </xf>
    <xf numFmtId="164" fontId="4" fillId="2" borderId="24" xfId="0" applyNumberFormat="1" applyFont="1" applyFill="1" applyBorder="1" applyAlignment="1">
      <alignment vertical="top" wrapText="1"/>
    </xf>
    <xf numFmtId="164" fontId="4" fillId="2" borderId="38" xfId="0" applyNumberFormat="1" applyFont="1" applyFill="1" applyBorder="1" applyAlignment="1">
      <alignment vertical="top" wrapText="1"/>
    </xf>
    <xf numFmtId="0" fontId="14" fillId="3" borderId="0" xfId="0" applyFont="1" applyFill="1" applyAlignment="1">
      <alignment horizontal="right"/>
    </xf>
    <xf numFmtId="3" fontId="4" fillId="5" borderId="2" xfId="0" applyNumberFormat="1" applyFont="1" applyFill="1" applyBorder="1"/>
    <xf numFmtId="164" fontId="4" fillId="2" borderId="45" xfId="0" applyNumberFormat="1" applyFont="1" applyFill="1" applyBorder="1" applyAlignment="1">
      <alignment vertical="top" wrapText="1"/>
    </xf>
    <xf numFmtId="164" fontId="4" fillId="2" borderId="46" xfId="0" applyNumberFormat="1" applyFont="1" applyFill="1" applyBorder="1" applyAlignment="1">
      <alignment vertical="top" wrapText="1"/>
    </xf>
    <xf numFmtId="164" fontId="4" fillId="2" borderId="47" xfId="0" applyNumberFormat="1" applyFont="1" applyFill="1" applyBorder="1" applyAlignment="1">
      <alignment vertical="top" wrapText="1"/>
    </xf>
    <xf numFmtId="164" fontId="4" fillId="2" borderId="15" xfId="0" applyNumberFormat="1" applyFont="1" applyFill="1" applyBorder="1" applyAlignment="1">
      <alignment vertical="top" wrapText="1"/>
    </xf>
    <xf numFmtId="164" fontId="4" fillId="2" borderId="16" xfId="0" applyNumberFormat="1" applyFont="1" applyFill="1" applyBorder="1" applyAlignment="1">
      <alignment vertical="top" wrapText="1"/>
    </xf>
    <xf numFmtId="164" fontId="4" fillId="2" borderId="17" xfId="0" applyNumberFormat="1" applyFont="1" applyFill="1" applyBorder="1" applyAlignment="1">
      <alignment vertical="top" wrapText="1"/>
    </xf>
    <xf numFmtId="3" fontId="4" fillId="5" borderId="8" xfId="0" applyNumberFormat="1" applyFont="1" applyFill="1" applyBorder="1" applyAlignment="1">
      <alignment horizontal="right" vertical="top" wrapText="1"/>
    </xf>
    <xf numFmtId="3" fontId="4" fillId="5" borderId="2" xfId="0" applyNumberFormat="1" applyFont="1" applyFill="1" applyBorder="1" applyAlignment="1">
      <alignment horizontal="right" vertical="top" wrapText="1"/>
    </xf>
    <xf numFmtId="3" fontId="4" fillId="4" borderId="40" xfId="0" applyNumberFormat="1" applyFont="1" applyFill="1" applyBorder="1" applyAlignment="1">
      <alignment horizontal="right" vertical="center" wrapText="1"/>
    </xf>
    <xf numFmtId="3" fontId="4" fillId="5" borderId="29" xfId="0" applyNumberFormat="1" applyFont="1" applyFill="1" applyBorder="1" applyAlignment="1">
      <alignment horizontal="right" vertical="top" wrapText="1"/>
    </xf>
    <xf numFmtId="166" fontId="9" fillId="5" borderId="2" xfId="0" applyNumberFormat="1" applyFont="1" applyFill="1" applyBorder="1" applyAlignment="1">
      <alignment horizontal="center"/>
    </xf>
    <xf numFmtId="0" fontId="10" fillId="5" borderId="48" xfId="0" applyFont="1" applyFill="1" applyBorder="1" applyAlignment="1">
      <alignment horizontal="center" vertical="top" wrapText="1"/>
    </xf>
    <xf numFmtId="165" fontId="4" fillId="5" borderId="2" xfId="0" applyNumberFormat="1" applyFont="1" applyFill="1" applyBorder="1"/>
    <xf numFmtId="165" fontId="4" fillId="5" borderId="48" xfId="0" applyNumberFormat="1" applyFont="1" applyFill="1" applyBorder="1"/>
    <xf numFmtId="0" fontId="4" fillId="2" borderId="50" xfId="0" applyFont="1" applyFill="1" applyBorder="1"/>
    <xf numFmtId="0" fontId="4" fillId="2" borderId="51" xfId="0" applyFont="1" applyFill="1" applyBorder="1"/>
    <xf numFmtId="164" fontId="4" fillId="4" borderId="52" xfId="0" applyNumberFormat="1" applyFont="1" applyFill="1" applyBorder="1" applyAlignment="1">
      <alignment vertical="center" wrapText="1"/>
    </xf>
    <xf numFmtId="164" fontId="4" fillId="4" borderId="53" xfId="0" applyNumberFormat="1" applyFont="1" applyFill="1" applyBorder="1" applyAlignment="1">
      <alignment vertical="center" wrapText="1"/>
    </xf>
    <xf numFmtId="164" fontId="4" fillId="4" borderId="54" xfId="0" applyNumberFormat="1" applyFont="1" applyFill="1" applyBorder="1" applyAlignment="1">
      <alignment vertical="center" wrapText="1"/>
    </xf>
    <xf numFmtId="0" fontId="4" fillId="2" borderId="52" xfId="0" applyFont="1" applyFill="1" applyBorder="1"/>
    <xf numFmtId="0" fontId="4" fillId="2" borderId="53" xfId="0" applyFont="1" applyFill="1" applyBorder="1"/>
    <xf numFmtId="0" fontId="4" fillId="2" borderId="55" xfId="0" applyFont="1" applyFill="1" applyBorder="1"/>
    <xf numFmtId="0" fontId="4" fillId="2" borderId="54" xfId="0" applyFont="1" applyFill="1" applyBorder="1"/>
    <xf numFmtId="0" fontId="4" fillId="2" borderId="49" xfId="0" applyFont="1" applyFill="1" applyBorder="1"/>
    <xf numFmtId="0" fontId="4" fillId="2" borderId="56" xfId="0" applyFont="1" applyFill="1" applyBorder="1"/>
    <xf numFmtId="3" fontId="0" fillId="0" borderId="27" xfId="0" applyNumberFormat="1" applyBorder="1" applyAlignment="1">
      <alignment horizontal="center" vertical="top" wrapText="1"/>
    </xf>
    <xf numFmtId="0" fontId="7" fillId="3" borderId="0" xfId="0" applyFont="1" applyFill="1" applyAlignment="1">
      <alignment horizontal="left"/>
    </xf>
    <xf numFmtId="17" fontId="3" fillId="0" borderId="39" xfId="0" applyNumberFormat="1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17" fontId="3" fillId="0" borderId="31" xfId="0" applyNumberFormat="1" applyFont="1" applyBorder="1" applyAlignment="1">
      <alignment horizontal="center"/>
    </xf>
    <xf numFmtId="17" fontId="3" fillId="3" borderId="26" xfId="0" applyNumberFormat="1" applyFont="1" applyFill="1" applyBorder="1" applyAlignment="1">
      <alignment horizontal="center"/>
    </xf>
    <xf numFmtId="17" fontId="3" fillId="3" borderId="32" xfId="0" applyNumberFormat="1" applyFont="1" applyFill="1" applyBorder="1" applyAlignment="1">
      <alignment horizontal="center"/>
    </xf>
    <xf numFmtId="17" fontId="3" fillId="3" borderId="0" xfId="0" applyNumberFormat="1" applyFont="1" applyFill="1" applyBorder="1" applyAlignment="1">
      <alignment horizontal="center"/>
    </xf>
    <xf numFmtId="17" fontId="3" fillId="3" borderId="24" xfId="0" applyNumberFormat="1" applyFont="1" applyFill="1" applyBorder="1" applyAlignment="1">
      <alignment horizontal="center"/>
    </xf>
    <xf numFmtId="17" fontId="3" fillId="3" borderId="10" xfId="0" applyNumberFormat="1" applyFont="1" applyFill="1" applyBorder="1" applyAlignment="1">
      <alignment horizontal="center"/>
    </xf>
    <xf numFmtId="17" fontId="3" fillId="3" borderId="11" xfId="0" applyNumberFormat="1" applyFont="1" applyFill="1" applyBorder="1" applyAlignment="1">
      <alignment horizontal="center"/>
    </xf>
    <xf numFmtId="17" fontId="3" fillId="3" borderId="44" xfId="0" applyNumberFormat="1" applyFont="1" applyFill="1" applyBorder="1" applyAlignment="1">
      <alignment horizontal="center"/>
    </xf>
    <xf numFmtId="17" fontId="3" fillId="3" borderId="12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8" fontId="8" fillId="3" borderId="0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0CB5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de-DE"/>
              <a:t>Monatliche</a:t>
            </a:r>
            <a:r>
              <a:rPr lang="de-DE" baseline="0"/>
              <a:t> Verkehrszahlen nach Fahrzeugtyp</a:t>
            </a:r>
            <a:br>
              <a:rPr lang="de-DE" baseline="0"/>
            </a:br>
            <a:r>
              <a:rPr lang="de-DE" baseline="0"/>
              <a:t>Freiburg Osttunnel Jan. 2009 bis Juli 2011</a:t>
            </a:r>
            <a:endParaRPr lang="de-DE"/>
          </a:p>
        </c:rich>
      </c:tx>
      <c:layout>
        <c:manualLayout>
          <c:xMode val="edge"/>
          <c:yMode val="edge"/>
          <c:x val="3.6499491933755332E-2"/>
          <c:y val="1.473684210526315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autom_zählung!$R$6</c:f>
              <c:strCache>
                <c:ptCount val="1"/>
                <c:pt idx="0">
                  <c:v>PKW
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trendline>
            <c:spPr>
              <a:ln w="31750">
                <a:solidFill>
                  <a:schemeClr val="accent6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val>
            <c:numRef>
              <c:f>autom_zählung!$R$7:$R$57</c:f>
              <c:numCache>
                <c:formatCode>0.0</c:formatCode>
                <c:ptCount val="31"/>
                <c:pt idx="0">
                  <c:v>100</c:v>
                </c:pt>
                <c:pt idx="1">
                  <c:v>101.36153287183998</c:v>
                </c:pt>
                <c:pt idx="2">
                  <c:v>104.18021187899184</c:v>
                </c:pt>
                <c:pt idx="3">
                  <c:v>109.54602822503539</c:v>
                </c:pt>
                <c:pt idx="4">
                  <c:v>109.61104524419628</c:v>
                </c:pt>
                <c:pt idx="5">
                  <c:v>110.43714384059358</c:v>
                </c:pt>
                <c:pt idx="6">
                  <c:v>117.57754235667572</c:v>
                </c:pt>
                <c:pt idx="8">
                  <c:v>95.089302788082762</c:v>
                </c:pt>
                <c:pt idx="9">
                  <c:v>103.02520365625118</c:v>
                </c:pt>
                <c:pt idx="10">
                  <c:v>105.71384862508127</c:v>
                </c:pt>
                <c:pt idx="11">
                  <c:v>110.36830229089378</c:v>
                </c:pt>
                <c:pt idx="12">
                  <c:v>109.50778291964663</c:v>
                </c:pt>
                <c:pt idx="13">
                  <c:v>108.84996366695987</c:v>
                </c:pt>
                <c:pt idx="14">
                  <c:v>119.41331701533637</c:v>
                </c:pt>
                <c:pt idx="16">
                  <c:v>99.5793016407236</c:v>
                </c:pt>
                <c:pt idx="17">
                  <c:v>105.1401690442498</c:v>
                </c:pt>
                <c:pt idx="18">
                  <c:v>104.28347420354152</c:v>
                </c:pt>
                <c:pt idx="19">
                  <c:v>114.8965464489234</c:v>
                </c:pt>
                <c:pt idx="20">
                  <c:v>112.4870922094313</c:v>
                </c:pt>
                <c:pt idx="21">
                  <c:v>110.63219489807625</c:v>
                </c:pt>
                <c:pt idx="22">
                  <c:v>125.19983172065629</c:v>
                </c:pt>
                <c:pt idx="24">
                  <c:v>102.16085975446514</c:v>
                </c:pt>
                <c:pt idx="25">
                  <c:v>105.49967491490419</c:v>
                </c:pt>
                <c:pt idx="26">
                  <c:v>108.99529582743719</c:v>
                </c:pt>
                <c:pt idx="27">
                  <c:v>109.29360920946954</c:v>
                </c:pt>
                <c:pt idx="28">
                  <c:v>111.2096990094466</c:v>
                </c:pt>
                <c:pt idx="29">
                  <c:v>110.70103644777602</c:v>
                </c:pt>
                <c:pt idx="30">
                  <c:v>120.48036103568288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autom_zählung!$S$6</c:f>
              <c:strCache>
                <c:ptCount val="1"/>
                <c:pt idx="0">
                  <c:v>Lfw + 
LKW ohne Anhänger
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dPt>
            <c:idx val="15"/>
            <c:bubble3D val="0"/>
            <c:spPr>
              <a:ln w="38100">
                <a:solidFill>
                  <a:srgbClr val="90CB55"/>
                </a:solidFill>
              </a:ln>
            </c:spPr>
          </c:dPt>
          <c:trendline>
            <c:spPr>
              <a:ln w="31750">
                <a:solidFill>
                  <a:schemeClr val="accent3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val>
            <c:numRef>
              <c:f>autom_zählung!$S$7:$S$57</c:f>
              <c:numCache>
                <c:formatCode>0.0</c:formatCode>
                <c:ptCount val="31"/>
                <c:pt idx="0">
                  <c:v>100</c:v>
                </c:pt>
                <c:pt idx="1">
                  <c:v>107.16486902927581</c:v>
                </c:pt>
                <c:pt idx="2">
                  <c:v>115.52388289676425</c:v>
                </c:pt>
                <c:pt idx="3">
                  <c:v>122.18798151001539</c:v>
                </c:pt>
                <c:pt idx="4">
                  <c:v>120.03081664098613</c:v>
                </c:pt>
                <c:pt idx="5">
                  <c:v>128.31278890600925</c:v>
                </c:pt>
                <c:pt idx="6">
                  <c:v>136.32511556240371</c:v>
                </c:pt>
                <c:pt idx="8">
                  <c:v>94.761171032357467</c:v>
                </c:pt>
                <c:pt idx="9">
                  <c:v>108.89830508474576</c:v>
                </c:pt>
                <c:pt idx="10">
                  <c:v>123.45916795069338</c:v>
                </c:pt>
                <c:pt idx="11">
                  <c:v>128.23574730354392</c:v>
                </c:pt>
                <c:pt idx="12">
                  <c:v>126.61787365177194</c:v>
                </c:pt>
                <c:pt idx="13">
                  <c:v>133.20493066255779</c:v>
                </c:pt>
                <c:pt idx="14">
                  <c:v>139.79198767334361</c:v>
                </c:pt>
                <c:pt idx="16">
                  <c:v>105.0462249614792</c:v>
                </c:pt>
                <c:pt idx="17">
                  <c:v>120.87827426810478</c:v>
                </c:pt>
                <c:pt idx="18">
                  <c:v>124.65331278890601</c:v>
                </c:pt>
                <c:pt idx="19">
                  <c:v>134.74576271186442</c:v>
                </c:pt>
                <c:pt idx="20">
                  <c:v>138.21263482280429</c:v>
                </c:pt>
                <c:pt idx="21">
                  <c:v>130.00770416024653</c:v>
                </c:pt>
                <c:pt idx="22">
                  <c:v>141.29429892141755</c:v>
                </c:pt>
                <c:pt idx="24">
                  <c:v>113.36671802773498</c:v>
                </c:pt>
                <c:pt idx="25">
                  <c:v>118.29738058551618</c:v>
                </c:pt>
                <c:pt idx="26">
                  <c:v>130.66255778120183</c:v>
                </c:pt>
                <c:pt idx="27">
                  <c:v>131.35593220338984</c:v>
                </c:pt>
                <c:pt idx="28">
                  <c:v>137.86594761171031</c:v>
                </c:pt>
                <c:pt idx="29">
                  <c:v>141.0246533127889</c:v>
                </c:pt>
                <c:pt idx="30">
                  <c:v>146.0708782742681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autom_zählung!$T$6</c:f>
              <c:strCache>
                <c:ptCount val="1"/>
                <c:pt idx="0">
                  <c:v>LKW
mit Anhänger
+ Sattel
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31750">
                <a:solidFill>
                  <a:schemeClr val="tx1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val>
            <c:numRef>
              <c:f>autom_zählung!$T$7:$T$57</c:f>
              <c:numCache>
                <c:formatCode>0.0</c:formatCode>
                <c:ptCount val="31"/>
                <c:pt idx="0">
                  <c:v>100</c:v>
                </c:pt>
                <c:pt idx="1">
                  <c:v>115.25559105431309</c:v>
                </c:pt>
                <c:pt idx="2">
                  <c:v>126.1182108626198</c:v>
                </c:pt>
                <c:pt idx="3">
                  <c:v>132.42811501597444</c:v>
                </c:pt>
                <c:pt idx="4">
                  <c:v>126.35782747603834</c:v>
                </c:pt>
                <c:pt idx="5">
                  <c:v>136.74121405750799</c:v>
                </c:pt>
                <c:pt idx="6">
                  <c:v>146.88498402555911</c:v>
                </c:pt>
                <c:pt idx="8">
                  <c:v>96.006389776357821</c:v>
                </c:pt>
                <c:pt idx="9">
                  <c:v>118.45047923322684</c:v>
                </c:pt>
                <c:pt idx="10">
                  <c:v>140.01597444089458</c:v>
                </c:pt>
                <c:pt idx="11">
                  <c:v>137.06070287539936</c:v>
                </c:pt>
                <c:pt idx="12">
                  <c:v>133.22683706070288</c:v>
                </c:pt>
                <c:pt idx="13">
                  <c:v>151.2779552715655</c:v>
                </c:pt>
                <c:pt idx="14">
                  <c:v>155.11182108626198</c:v>
                </c:pt>
                <c:pt idx="16">
                  <c:v>114.21725239616613</c:v>
                </c:pt>
                <c:pt idx="17">
                  <c:v>142.01277955271564</c:v>
                </c:pt>
                <c:pt idx="18">
                  <c:v>155.27156549520765</c:v>
                </c:pt>
                <c:pt idx="19">
                  <c:v>147.60383386581469</c:v>
                </c:pt>
                <c:pt idx="20">
                  <c:v>164.77635782747603</c:v>
                </c:pt>
                <c:pt idx="21">
                  <c:v>147.68370607028754</c:v>
                </c:pt>
                <c:pt idx="22">
                  <c:v>155.19169329073483</c:v>
                </c:pt>
                <c:pt idx="24">
                  <c:v>124.52076677316295</c:v>
                </c:pt>
                <c:pt idx="25">
                  <c:v>135.22364217252397</c:v>
                </c:pt>
                <c:pt idx="26">
                  <c:v>158.78594249201279</c:v>
                </c:pt>
                <c:pt idx="27">
                  <c:v>146.96485623003196</c:v>
                </c:pt>
                <c:pt idx="28">
                  <c:v>152.39616613418531</c:v>
                </c:pt>
                <c:pt idx="29">
                  <c:v>159.02555910543131</c:v>
                </c:pt>
                <c:pt idx="30">
                  <c:v>162.85942492012779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76832"/>
        <c:axId val="214799104"/>
      </c:lineChart>
      <c:catAx>
        <c:axId val="214776832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214799104"/>
        <c:crossesAt val="80"/>
        <c:auto val="0"/>
        <c:lblAlgn val="ctr"/>
        <c:lblOffset val="100"/>
        <c:noMultiLvlLbl val="0"/>
      </c:catAx>
      <c:valAx>
        <c:axId val="214799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4776832"/>
        <c:crossesAt val="1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325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0.06055</cdr:x>
      <cdr:y>0.6255</cdr:y>
    </cdr:from>
    <cdr:to>
      <cdr:x>0.08691</cdr:x>
      <cdr:y>0.63308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62429" y="3773352"/>
          <a:ext cx="244928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0.32688</cdr:x>
      <cdr:y>0.13233</cdr:y>
    </cdr:from>
    <cdr:to>
      <cdr:x>0.32791</cdr:x>
      <cdr:y>0.65208</cdr:y>
    </cdr:to>
    <cdr:cxnSp macro="">
      <cdr:nvCxnSpPr>
        <cdr:cNvPr id="4" name="Gerade Verbindung 3"/>
        <cdr:cNvCxnSpPr/>
      </cdr:nvCxnSpPr>
      <cdr:spPr>
        <a:xfrm xmlns:a="http://schemas.openxmlformats.org/drawingml/2006/main" flipH="1">
          <a:off x="3041929" y="797859"/>
          <a:ext cx="9585" cy="3133742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0.62158</cdr:x>
      <cdr:y>0.13183</cdr:y>
    </cdr:from>
    <cdr:to>
      <cdr:x>0.62192</cdr:x>
      <cdr:y>0.67317</cdr:y>
    </cdr:to>
    <cdr:cxnSp macro="">
      <cdr:nvCxnSpPr>
        <cdr:cNvPr id="5" name="Gerade Verbindung 4"/>
        <cdr:cNvCxnSpPr/>
      </cdr:nvCxnSpPr>
      <cdr:spPr>
        <a:xfrm xmlns:a="http://schemas.openxmlformats.org/drawingml/2006/main" flipH="1">
          <a:off x="5784410" y="794850"/>
          <a:ext cx="3164" cy="3263915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0.0603</cdr:x>
      <cdr:y>0.15166</cdr:y>
    </cdr:from>
    <cdr:to>
      <cdr:x>0.33722</cdr:x>
      <cdr:y>0.22275</cdr:y>
    </cdr:to>
    <cdr:sp macro="" textlink="">
      <cdr:nvSpPr>
        <cdr:cNvPr id="9" name="Textfeld 8"/>
        <cdr:cNvSpPr txBox="1"/>
      </cdr:nvSpPr>
      <cdr:spPr>
        <a:xfrm xmlns:a="http://schemas.openxmlformats.org/drawingml/2006/main">
          <a:off x="560326" y="910074"/>
          <a:ext cx="2573187" cy="4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2800" b="1">
              <a:solidFill>
                <a:srgbClr val="FF0000"/>
              </a:solidFill>
            </a:rPr>
            <a:t>2009</a:t>
          </a:r>
        </a:p>
      </cdr:txBody>
    </cdr:sp>
  </cdr:relSizeAnchor>
  <cdr:relSizeAnchor xmlns:cdr="http://schemas.openxmlformats.org/drawingml/2006/chartDrawing">
    <cdr:from>
      <cdr:x>0.36085</cdr:x>
      <cdr:y>0.53133</cdr:y>
    </cdr:from>
    <cdr:to>
      <cdr:x>0.63778</cdr:x>
      <cdr:y>0.60242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3353080" y="3188378"/>
          <a:ext cx="2573280" cy="42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2800" b="1">
              <a:solidFill>
                <a:srgbClr val="FF0000"/>
              </a:solidFill>
            </a:rPr>
            <a:t>2010</a:t>
          </a:r>
        </a:p>
      </cdr:txBody>
    </cdr:sp>
  </cdr:relSizeAnchor>
  <cdr:relSizeAnchor xmlns:cdr="http://schemas.openxmlformats.org/drawingml/2006/chartDrawing">
    <cdr:from>
      <cdr:x>0.71468</cdr:x>
      <cdr:y>0.53133</cdr:y>
    </cdr:from>
    <cdr:to>
      <cdr:x>0.91913</cdr:x>
      <cdr:y>0.60242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6640913" y="3188378"/>
          <a:ext cx="1899784" cy="42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2800" b="1">
              <a:solidFill>
                <a:srgbClr val="FF0000"/>
              </a:solidFill>
            </a:rPr>
            <a:t>2011</a:t>
          </a:r>
        </a:p>
      </cdr:txBody>
    </cdr:sp>
  </cdr:relSizeAnchor>
  <cdr:relSizeAnchor xmlns:cdr="http://schemas.openxmlformats.org/drawingml/2006/chartDrawing">
    <cdr:from>
      <cdr:x>0.43897</cdr:x>
      <cdr:y>0.66509</cdr:y>
    </cdr:from>
    <cdr:to>
      <cdr:x>0.96821</cdr:x>
      <cdr:y>0.96682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078983" y="3991039"/>
          <a:ext cx="4917786" cy="18106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2000" b="1"/>
            <a:t>Monatliche Entwicklung </a:t>
          </a:r>
          <a:r>
            <a:rPr lang="de-DE" sz="2000" b="1" baseline="0"/>
            <a:t> 2009 bis 2012 </a:t>
          </a:r>
        </a:p>
        <a:p xmlns:a="http://schemas.openxmlformats.org/drawingml/2006/main">
          <a:pPr algn="r"/>
          <a:r>
            <a:rPr lang="de-DE" sz="2000" b="1" baseline="0"/>
            <a:t>PKW:                                            4,8%</a:t>
          </a:r>
        </a:p>
        <a:p xmlns:a="http://schemas.openxmlformats.org/drawingml/2006/main">
          <a:pPr algn="r"/>
          <a:r>
            <a:rPr lang="de-DE" sz="2000" b="1" baseline="0"/>
            <a:t>   Lieferw. + LKW ohne Anh.:   10,7%</a:t>
          </a:r>
        </a:p>
        <a:p xmlns:a="http://schemas.openxmlformats.org/drawingml/2006/main">
          <a:pPr algn="r"/>
          <a:r>
            <a:rPr lang="de-DE" sz="2000" b="1" baseline="0"/>
            <a:t>LKW mit Anh. + Sattelz.:       19,1%</a:t>
          </a:r>
        </a:p>
        <a:p xmlns:a="http://schemas.openxmlformats.org/drawingml/2006/main">
          <a:pPr algn="r"/>
          <a:r>
            <a:rPr lang="de-DE" sz="2000" b="1" baseline="0"/>
            <a:t>Sattelzüge:                               23,5%</a:t>
          </a:r>
          <a:endParaRPr lang="de-DE" sz="2000" b="1"/>
        </a:p>
      </cdr:txBody>
    </cdr:sp>
  </cdr:relSizeAnchor>
  <cdr:relSizeAnchor xmlns:cdr="http://schemas.openxmlformats.org/drawingml/2006/chartDrawing">
    <cdr:from>
      <cdr:x>0.48669</cdr:x>
      <cdr:y>0.75039</cdr:y>
    </cdr:from>
    <cdr:to>
      <cdr:x>0.56244</cdr:x>
      <cdr:y>0.75118</cdr:y>
    </cdr:to>
    <cdr:cxnSp macro="">
      <cdr:nvCxnSpPr>
        <cdr:cNvPr id="7" name="Gerade Verbindung 6"/>
        <cdr:cNvCxnSpPr/>
      </cdr:nvCxnSpPr>
      <cdr:spPr>
        <a:xfrm xmlns:a="http://schemas.openxmlformats.org/drawingml/2006/main">
          <a:off x="4529138" y="4524375"/>
          <a:ext cx="704850" cy="4763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90CB55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0.4855</cdr:x>
      <cdr:y>0.80463</cdr:y>
    </cdr:from>
    <cdr:to>
      <cdr:x>0.56124</cdr:x>
      <cdr:y>0.80542</cdr:y>
    </cdr:to>
    <cdr:cxnSp macro="">
      <cdr:nvCxnSpPr>
        <cdr:cNvPr id="16" name="Gerade Verbindung 15"/>
        <cdr:cNvCxnSpPr/>
      </cdr:nvCxnSpPr>
      <cdr:spPr>
        <a:xfrm xmlns:a="http://schemas.openxmlformats.org/drawingml/2006/main">
          <a:off x="4518026" y="4851400"/>
          <a:ext cx="704850" cy="4763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0.48652</cdr:x>
      <cdr:y>0.85519</cdr:y>
    </cdr:from>
    <cdr:to>
      <cdr:x>0.56227</cdr:x>
      <cdr:y>0.85598</cdr:y>
    </cdr:to>
    <cdr:cxnSp macro="">
      <cdr:nvCxnSpPr>
        <cdr:cNvPr id="17" name="Gerade Verbindung 16"/>
        <cdr:cNvCxnSpPr/>
      </cdr:nvCxnSpPr>
      <cdr:spPr>
        <a:xfrm xmlns:a="http://schemas.openxmlformats.org/drawingml/2006/main">
          <a:off x="4527550" y="5156200"/>
          <a:ext cx="704850" cy="4763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0.9147</cdr:x>
      <cdr:y>0.13323</cdr:y>
    </cdr:from>
    <cdr:to>
      <cdr:x>0.91709</cdr:x>
      <cdr:y>0.65877</cdr:y>
    </cdr:to>
    <cdr:cxnSp macro="">
      <cdr:nvCxnSpPr>
        <cdr:cNvPr id="18" name="Gerade Verbindung 17"/>
        <cdr:cNvCxnSpPr/>
      </cdr:nvCxnSpPr>
      <cdr:spPr>
        <a:xfrm xmlns:a="http://schemas.openxmlformats.org/drawingml/2006/main">
          <a:off x="8512164" y="803275"/>
          <a:ext cx="22236" cy="3168650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16"/>
  <sheetViews>
    <sheetView tabSelected="1" view="pageBreakPreview" zoomScaleNormal="100" zoomScaleSheetLayoutView="100" workbookViewId="0">
      <pane ySplit="6" topLeftCell="A32" activePane="bottomLeft" state="frozenSplit"/>
      <selection pane="bottomLeft" activeCell="L68" sqref="L68"/>
    </sheetView>
  </sheetViews>
  <sheetFormatPr baseColWidth="10" defaultColWidth="11.7109375" defaultRowHeight="12" x14ac:dyDescent="0.2"/>
  <cols>
    <col min="1" max="1" width="3.7109375" style="1" customWidth="1"/>
    <col min="2" max="2" width="17" style="1" customWidth="1"/>
    <col min="3" max="3" width="6.7109375" style="140" customWidth="1"/>
    <col min="4" max="4" width="8.7109375" style="1" customWidth="1"/>
    <col min="5" max="5" width="7.7109375" style="1" customWidth="1"/>
    <col min="6" max="6" width="8.7109375" style="49" customWidth="1"/>
    <col min="7" max="7" width="7.7109375" style="1" customWidth="1"/>
    <col min="8" max="10" width="7.7109375" customWidth="1"/>
    <col min="11" max="11" width="7.7109375" style="1" customWidth="1"/>
    <col min="12" max="12" width="7.7109375" style="49" customWidth="1"/>
    <col min="13" max="13" width="7.7109375" customWidth="1"/>
    <col min="14" max="14" width="7.7109375" style="49" customWidth="1"/>
    <col min="15" max="15" width="7.7109375" customWidth="1"/>
    <col min="16" max="17" width="7.7109375" style="49" customWidth="1"/>
    <col min="18" max="18" width="7.7109375" style="1" customWidth="1"/>
    <col min="19" max="19" width="7.7109375" customWidth="1"/>
    <col min="20" max="20" width="7.7109375" style="1" customWidth="1"/>
    <col min="21" max="21" width="7.7109375" customWidth="1"/>
    <col min="22" max="22" width="7.7109375" style="1" customWidth="1"/>
    <col min="23" max="23" width="32.42578125" style="1" customWidth="1"/>
    <col min="24" max="25" width="11.7109375" customWidth="1"/>
    <col min="27" max="28" width="11.7109375" customWidth="1"/>
  </cols>
  <sheetData>
    <row r="1" spans="1:28" ht="15.75" x14ac:dyDescent="0.25">
      <c r="A1" s="61"/>
      <c r="B1" s="222" t="s">
        <v>29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125"/>
      <c r="Q1" s="125"/>
      <c r="R1" s="125"/>
      <c r="S1" s="126" t="s">
        <v>63</v>
      </c>
      <c r="T1" s="241">
        <v>41091</v>
      </c>
      <c r="U1" s="241"/>
      <c r="V1" s="190"/>
      <c r="W1" s="194" t="str">
        <f>TEXT(MONAT,"MMM / JJ")</f>
        <v>Jul / 12</v>
      </c>
    </row>
    <row r="2" spans="1:28" ht="15.75" x14ac:dyDescent="0.25">
      <c r="A2" s="61"/>
      <c r="B2" s="237" t="s">
        <v>28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6" t="s">
        <v>51</v>
      </c>
      <c r="O2" s="236"/>
      <c r="P2" s="236"/>
      <c r="Q2" s="236"/>
      <c r="R2" s="236"/>
      <c r="S2" s="236"/>
      <c r="T2" s="236"/>
      <c r="U2" s="236"/>
      <c r="V2" s="188"/>
      <c r="W2" s="106"/>
    </row>
    <row r="3" spans="1:28" s="1" customFormat="1" ht="12" customHeight="1" thickBot="1" x14ac:dyDescent="0.3">
      <c r="A3" s="61"/>
      <c r="B3" s="89"/>
      <c r="C3" s="139"/>
      <c r="D3" s="61"/>
      <c r="E3" s="61"/>
      <c r="F3" s="62"/>
      <c r="G3" s="61"/>
      <c r="H3" s="61"/>
      <c r="I3" s="61"/>
      <c r="J3" s="61"/>
      <c r="K3" s="61"/>
      <c r="L3" s="62"/>
      <c r="M3" s="63"/>
      <c r="N3" s="62"/>
      <c r="O3" s="61"/>
      <c r="P3" s="62"/>
      <c r="Q3" s="62"/>
      <c r="R3" s="61"/>
      <c r="S3" s="61"/>
      <c r="T3" s="61"/>
      <c r="U3" s="61"/>
      <c r="V3" s="61"/>
    </row>
    <row r="4" spans="1:28" ht="12.75" thickBot="1" x14ac:dyDescent="0.25">
      <c r="A4" s="118"/>
      <c r="B4" s="238" t="s">
        <v>36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P4" s="234" t="s">
        <v>37</v>
      </c>
      <c r="Q4" s="235"/>
      <c r="R4" s="234" t="s">
        <v>48</v>
      </c>
      <c r="S4" s="235"/>
      <c r="T4" s="235"/>
      <c r="U4" s="235"/>
      <c r="V4" s="242"/>
      <c r="W4" s="90" t="s">
        <v>30</v>
      </c>
    </row>
    <row r="5" spans="1:28" s="51" customFormat="1" ht="11.25" x14ac:dyDescent="0.2">
      <c r="A5" s="119">
        <v>1</v>
      </c>
      <c r="B5" s="158">
        <f>A5+1</f>
        <v>2</v>
      </c>
      <c r="C5" s="120">
        <f>B5+1</f>
        <v>3</v>
      </c>
      <c r="D5" s="120">
        <f>C5+1</f>
        <v>4</v>
      </c>
      <c r="E5" s="120">
        <f t="shared" ref="E5:W5" si="0">D5+1</f>
        <v>5</v>
      </c>
      <c r="F5" s="121">
        <f t="shared" si="0"/>
        <v>6</v>
      </c>
      <c r="G5" s="120">
        <f t="shared" si="0"/>
        <v>7</v>
      </c>
      <c r="H5" s="120">
        <f t="shared" si="0"/>
        <v>8</v>
      </c>
      <c r="I5" s="120">
        <f t="shared" si="0"/>
        <v>9</v>
      </c>
      <c r="J5" s="121">
        <f t="shared" si="0"/>
        <v>10</v>
      </c>
      <c r="K5" s="121">
        <f t="shared" si="0"/>
        <v>11</v>
      </c>
      <c r="L5" s="121">
        <f t="shared" si="0"/>
        <v>12</v>
      </c>
      <c r="M5" s="121">
        <f t="shared" si="0"/>
        <v>13</v>
      </c>
      <c r="N5" s="121">
        <f t="shared" si="0"/>
        <v>14</v>
      </c>
      <c r="O5" s="122">
        <f t="shared" si="0"/>
        <v>15</v>
      </c>
      <c r="P5" s="123">
        <f t="shared" si="0"/>
        <v>16</v>
      </c>
      <c r="Q5" s="206">
        <f t="shared" si="0"/>
        <v>17</v>
      </c>
      <c r="R5" s="150">
        <f t="shared" si="0"/>
        <v>18</v>
      </c>
      <c r="S5" s="124">
        <f t="shared" si="0"/>
        <v>19</v>
      </c>
      <c r="T5" s="124">
        <f t="shared" si="0"/>
        <v>20</v>
      </c>
      <c r="U5" s="124">
        <f t="shared" si="0"/>
        <v>21</v>
      </c>
      <c r="V5" s="124">
        <f t="shared" si="0"/>
        <v>22</v>
      </c>
      <c r="W5" s="124">
        <f t="shared" si="0"/>
        <v>23</v>
      </c>
      <c r="AB5" s="136"/>
    </row>
    <row r="6" spans="1:28" s="3" customFormat="1" ht="45.95" customHeight="1" thickBot="1" x14ac:dyDescent="0.25">
      <c r="A6" s="176" t="s">
        <v>31</v>
      </c>
      <c r="B6" s="177" t="s">
        <v>6</v>
      </c>
      <c r="C6" s="178" t="s">
        <v>53</v>
      </c>
      <c r="D6" s="179" t="s">
        <v>0</v>
      </c>
      <c r="E6" s="179" t="s">
        <v>1</v>
      </c>
      <c r="F6" s="180" t="s">
        <v>5</v>
      </c>
      <c r="G6" s="179" t="s">
        <v>39</v>
      </c>
      <c r="H6" s="179" t="s">
        <v>26</v>
      </c>
      <c r="I6" s="179" t="s">
        <v>4</v>
      </c>
      <c r="J6" s="180" t="s">
        <v>40</v>
      </c>
      <c r="K6" s="180" t="s">
        <v>41</v>
      </c>
      <c r="L6" s="180" t="s">
        <v>2</v>
      </c>
      <c r="M6" s="180" t="s">
        <v>3</v>
      </c>
      <c r="N6" s="180" t="s">
        <v>61</v>
      </c>
      <c r="O6" s="181" t="s">
        <v>62</v>
      </c>
      <c r="P6" s="182" t="s">
        <v>50</v>
      </c>
      <c r="Q6" s="207" t="s">
        <v>49</v>
      </c>
      <c r="R6" s="183" t="s">
        <v>38</v>
      </c>
      <c r="S6" s="184" t="s">
        <v>42</v>
      </c>
      <c r="T6" s="184" t="s">
        <v>43</v>
      </c>
      <c r="U6" s="184" t="s">
        <v>33</v>
      </c>
      <c r="V6" s="185" t="s">
        <v>2</v>
      </c>
      <c r="W6" s="221"/>
      <c r="AB6" s="137"/>
    </row>
    <row r="7" spans="1:28" s="2" customFormat="1" x14ac:dyDescent="0.2">
      <c r="A7" s="170" t="str">
        <f t="shared" ref="A7:A18" si="1">IF(MONTH(B7)&lt;=MONTH(MONAT),"+","-")</f>
        <v>+</v>
      </c>
      <c r="B7" s="171">
        <v>39814</v>
      </c>
      <c r="C7" s="186">
        <f t="shared" ref="C7:C18" si="2">NETWORKDAYS(B7,EOMONTH(B7,0),WOCHENFEIERTAGE)/DAY(EOMONTH(B7,0))</f>
        <v>0.64516129032258063</v>
      </c>
      <c r="D7" s="172">
        <v>30305</v>
      </c>
      <c r="E7" s="172">
        <v>29</v>
      </c>
      <c r="F7" s="173">
        <v>26147</v>
      </c>
      <c r="G7" s="172">
        <v>168</v>
      </c>
      <c r="H7" s="172">
        <v>78</v>
      </c>
      <c r="I7" s="172">
        <v>1965</v>
      </c>
      <c r="J7" s="173">
        <v>631</v>
      </c>
      <c r="K7" s="173">
        <v>383</v>
      </c>
      <c r="L7" s="173">
        <v>869</v>
      </c>
      <c r="M7" s="173">
        <v>35</v>
      </c>
      <c r="N7" s="173">
        <v>1882</v>
      </c>
      <c r="O7" s="174">
        <v>1960</v>
      </c>
      <c r="P7" s="81">
        <f t="shared" ref="P7:P18" si="3">I7+J7</f>
        <v>2596</v>
      </c>
      <c r="Q7" s="202">
        <f t="shared" ref="Q7:Q18" si="4">K7+L7</f>
        <v>1252</v>
      </c>
      <c r="R7" s="196">
        <f>F7/PKW_09_01*100</f>
        <v>100</v>
      </c>
      <c r="S7" s="197">
        <f t="shared" ref="S7:S18" si="5">P7/P$7*100</f>
        <v>100</v>
      </c>
      <c r="T7" s="197">
        <f t="shared" ref="T7:T18" si="6">Q7/Q$7*100</f>
        <v>100</v>
      </c>
      <c r="U7" s="197">
        <f t="shared" ref="U7:U37" si="7">N7/N$7*100</f>
        <v>100</v>
      </c>
      <c r="V7" s="198">
        <f>L7/L7*100</f>
        <v>100</v>
      </c>
      <c r="W7" s="175"/>
    </row>
    <row r="8" spans="1:28" s="4" customFormat="1" x14ac:dyDescent="0.2">
      <c r="A8" s="170" t="str">
        <f t="shared" si="1"/>
        <v>+</v>
      </c>
      <c r="B8" s="128">
        <v>39845</v>
      </c>
      <c r="C8" s="186">
        <f t="shared" si="2"/>
        <v>0.7142857142857143</v>
      </c>
      <c r="D8" s="67">
        <v>31074</v>
      </c>
      <c r="E8" s="67">
        <v>36</v>
      </c>
      <c r="F8" s="68">
        <v>26503</v>
      </c>
      <c r="G8" s="67">
        <v>188</v>
      </c>
      <c r="H8" s="67">
        <v>81</v>
      </c>
      <c r="I8" s="67">
        <v>2075</v>
      </c>
      <c r="J8" s="68">
        <v>707</v>
      </c>
      <c r="K8" s="68">
        <v>450</v>
      </c>
      <c r="L8" s="68">
        <v>993</v>
      </c>
      <c r="M8" s="68">
        <v>41</v>
      </c>
      <c r="N8" s="68">
        <v>2149</v>
      </c>
      <c r="O8" s="76">
        <v>2230</v>
      </c>
      <c r="P8" s="79">
        <f t="shared" si="3"/>
        <v>2782</v>
      </c>
      <c r="Q8" s="203">
        <f t="shared" si="4"/>
        <v>1443</v>
      </c>
      <c r="R8" s="107">
        <f t="shared" ref="R8:R44" si="8">F8/F$7*100</f>
        <v>101.36153287183998</v>
      </c>
      <c r="S8" s="66">
        <f t="shared" si="5"/>
        <v>107.16486902927581</v>
      </c>
      <c r="T8" s="66">
        <f t="shared" si="6"/>
        <v>115.25559105431309</v>
      </c>
      <c r="U8" s="66">
        <f t="shared" si="7"/>
        <v>114.18703506907546</v>
      </c>
      <c r="V8" s="80">
        <f>L8/L$7*100</f>
        <v>114.26927502876869</v>
      </c>
      <c r="W8" s="84"/>
      <c r="AB8" s="189">
        <v>40878</v>
      </c>
    </row>
    <row r="9" spans="1:28" s="4" customFormat="1" x14ac:dyDescent="0.2">
      <c r="A9" s="170" t="str">
        <f t="shared" si="1"/>
        <v>+</v>
      </c>
      <c r="B9" s="128">
        <v>39873</v>
      </c>
      <c r="C9" s="186">
        <f t="shared" si="2"/>
        <v>0.70967741935483875</v>
      </c>
      <c r="D9" s="67">
        <v>32268</v>
      </c>
      <c r="E9" s="67">
        <v>91</v>
      </c>
      <c r="F9" s="68">
        <v>27240</v>
      </c>
      <c r="G9" s="67">
        <v>253</v>
      </c>
      <c r="H9" s="67">
        <v>68</v>
      </c>
      <c r="I9" s="67">
        <v>2162</v>
      </c>
      <c r="J9" s="68">
        <v>837</v>
      </c>
      <c r="K9" s="68">
        <v>514</v>
      </c>
      <c r="L9" s="68">
        <v>1065</v>
      </c>
      <c r="M9" s="68">
        <v>37</v>
      </c>
      <c r="N9" s="68">
        <v>2416</v>
      </c>
      <c r="O9" s="76">
        <v>2484</v>
      </c>
      <c r="P9" s="79">
        <f t="shared" si="3"/>
        <v>2999</v>
      </c>
      <c r="Q9" s="203">
        <f t="shared" si="4"/>
        <v>1579</v>
      </c>
      <c r="R9" s="107">
        <f t="shared" si="8"/>
        <v>104.18021187899184</v>
      </c>
      <c r="S9" s="66">
        <f t="shared" si="5"/>
        <v>115.52388289676425</v>
      </c>
      <c r="T9" s="66">
        <f t="shared" si="6"/>
        <v>126.1182108626198</v>
      </c>
      <c r="U9" s="66">
        <f t="shared" si="7"/>
        <v>128.3740701381509</v>
      </c>
      <c r="V9" s="80">
        <f t="shared" ref="V9:V57" si="9">L9/L$7*100</f>
        <v>122.55466052934408</v>
      </c>
      <c r="W9" s="84"/>
      <c r="AB9" s="189">
        <v>40909</v>
      </c>
    </row>
    <row r="10" spans="1:28" s="4" customFormat="1" x14ac:dyDescent="0.2">
      <c r="A10" s="170" t="str">
        <f t="shared" si="1"/>
        <v>+</v>
      </c>
      <c r="B10" s="128">
        <v>39904</v>
      </c>
      <c r="C10" s="186">
        <f t="shared" si="2"/>
        <v>0.66666666666666663</v>
      </c>
      <c r="D10" s="67">
        <v>34388</v>
      </c>
      <c r="E10" s="67">
        <v>390</v>
      </c>
      <c r="F10" s="68">
        <v>28643</v>
      </c>
      <c r="G10" s="67">
        <v>391</v>
      </c>
      <c r="H10" s="67">
        <v>80</v>
      </c>
      <c r="I10" s="67">
        <v>2311</v>
      </c>
      <c r="J10" s="68">
        <v>861</v>
      </c>
      <c r="K10" s="68">
        <v>544</v>
      </c>
      <c r="L10" s="68">
        <v>1114</v>
      </c>
      <c r="M10" s="68">
        <v>55</v>
      </c>
      <c r="N10" s="68">
        <v>2519</v>
      </c>
      <c r="O10" s="76">
        <v>2599</v>
      </c>
      <c r="P10" s="79">
        <f t="shared" si="3"/>
        <v>3172</v>
      </c>
      <c r="Q10" s="203">
        <f t="shared" si="4"/>
        <v>1658</v>
      </c>
      <c r="R10" s="107">
        <f t="shared" si="8"/>
        <v>109.54602822503539</v>
      </c>
      <c r="S10" s="66">
        <f t="shared" si="5"/>
        <v>122.18798151001539</v>
      </c>
      <c r="T10" s="66">
        <f t="shared" si="6"/>
        <v>132.42811501597444</v>
      </c>
      <c r="U10" s="66">
        <f t="shared" si="7"/>
        <v>133.8469713071201</v>
      </c>
      <c r="V10" s="80">
        <f t="shared" si="9"/>
        <v>128.19332566168009</v>
      </c>
      <c r="W10" s="84"/>
      <c r="AB10" s="189">
        <v>40940</v>
      </c>
    </row>
    <row r="11" spans="1:28" s="2" customFormat="1" x14ac:dyDescent="0.2">
      <c r="A11" s="170" t="str">
        <f t="shared" si="1"/>
        <v>+</v>
      </c>
      <c r="B11" s="129">
        <v>39934</v>
      </c>
      <c r="C11" s="186">
        <f t="shared" si="2"/>
        <v>0.61290322580645162</v>
      </c>
      <c r="D11" s="64">
        <v>34587</v>
      </c>
      <c r="E11" s="64">
        <v>603</v>
      </c>
      <c r="F11" s="65">
        <v>28660</v>
      </c>
      <c r="G11" s="64">
        <v>429</v>
      </c>
      <c r="H11" s="64">
        <v>132</v>
      </c>
      <c r="I11" s="64">
        <v>2288</v>
      </c>
      <c r="J11" s="65">
        <v>828</v>
      </c>
      <c r="K11" s="65">
        <v>508</v>
      </c>
      <c r="L11" s="65">
        <v>1074</v>
      </c>
      <c r="M11" s="65">
        <v>64</v>
      </c>
      <c r="N11" s="65">
        <v>2410</v>
      </c>
      <c r="O11" s="75">
        <v>2542</v>
      </c>
      <c r="P11" s="79">
        <f t="shared" si="3"/>
        <v>3116</v>
      </c>
      <c r="Q11" s="203">
        <f t="shared" si="4"/>
        <v>1582</v>
      </c>
      <c r="R11" s="107">
        <f t="shared" si="8"/>
        <v>109.61104524419628</v>
      </c>
      <c r="S11" s="66">
        <f t="shared" si="5"/>
        <v>120.03081664098613</v>
      </c>
      <c r="T11" s="66">
        <f t="shared" si="6"/>
        <v>126.35782747603834</v>
      </c>
      <c r="U11" s="66">
        <f t="shared" si="7"/>
        <v>128.05526036131775</v>
      </c>
      <c r="V11" s="80">
        <f t="shared" si="9"/>
        <v>123.59033371691599</v>
      </c>
      <c r="W11" s="83"/>
      <c r="AB11" s="189">
        <v>40969</v>
      </c>
    </row>
    <row r="12" spans="1:28" s="2" customFormat="1" x14ac:dyDescent="0.2">
      <c r="A12" s="170" t="str">
        <f t="shared" si="1"/>
        <v>+</v>
      </c>
      <c r="B12" s="129">
        <v>39965</v>
      </c>
      <c r="C12" s="186">
        <f t="shared" si="2"/>
        <v>0.66666666666666663</v>
      </c>
      <c r="D12" s="64">
        <v>35184</v>
      </c>
      <c r="E12" s="64">
        <v>605</v>
      </c>
      <c r="F12" s="65">
        <v>28876</v>
      </c>
      <c r="G12" s="64">
        <v>447</v>
      </c>
      <c r="H12" s="64">
        <v>142</v>
      </c>
      <c r="I12" s="64">
        <v>2406</v>
      </c>
      <c r="J12" s="65">
        <v>925</v>
      </c>
      <c r="K12" s="65">
        <v>542</v>
      </c>
      <c r="L12" s="65">
        <v>1170</v>
      </c>
      <c r="M12" s="65">
        <v>69</v>
      </c>
      <c r="N12" s="65">
        <v>2638</v>
      </c>
      <c r="O12" s="75">
        <v>2780</v>
      </c>
      <c r="P12" s="79">
        <f t="shared" si="3"/>
        <v>3331</v>
      </c>
      <c r="Q12" s="203">
        <f t="shared" si="4"/>
        <v>1712</v>
      </c>
      <c r="R12" s="107">
        <f t="shared" si="8"/>
        <v>110.43714384059358</v>
      </c>
      <c r="S12" s="66">
        <f t="shared" si="5"/>
        <v>128.31278890600925</v>
      </c>
      <c r="T12" s="66">
        <f t="shared" si="6"/>
        <v>136.74121405750799</v>
      </c>
      <c r="U12" s="66">
        <f t="shared" si="7"/>
        <v>140.17003188097766</v>
      </c>
      <c r="V12" s="80">
        <f t="shared" si="9"/>
        <v>134.63751438434983</v>
      </c>
      <c r="W12" s="83"/>
      <c r="AB12" s="189">
        <v>41000</v>
      </c>
    </row>
    <row r="13" spans="1:28" s="2" customFormat="1" ht="12" customHeight="1" thickBot="1" x14ac:dyDescent="0.25">
      <c r="A13" s="170" t="str">
        <f t="shared" si="1"/>
        <v>+</v>
      </c>
      <c r="B13" s="129">
        <v>39995</v>
      </c>
      <c r="C13" s="186">
        <f t="shared" si="2"/>
        <v>0.74193548387096775</v>
      </c>
      <c r="D13" s="64">
        <v>37345</v>
      </c>
      <c r="E13" s="64">
        <v>561</v>
      </c>
      <c r="F13" s="65">
        <v>30743</v>
      </c>
      <c r="G13" s="64">
        <v>466</v>
      </c>
      <c r="H13" s="64">
        <v>130</v>
      </c>
      <c r="I13" s="64">
        <v>2572</v>
      </c>
      <c r="J13" s="65">
        <v>967</v>
      </c>
      <c r="K13" s="65">
        <v>594</v>
      </c>
      <c r="L13" s="65">
        <v>1245</v>
      </c>
      <c r="M13" s="65">
        <v>66</v>
      </c>
      <c r="N13" s="65">
        <v>2807</v>
      </c>
      <c r="O13" s="75">
        <v>2937</v>
      </c>
      <c r="P13" s="79">
        <f t="shared" si="3"/>
        <v>3539</v>
      </c>
      <c r="Q13" s="203">
        <f t="shared" si="4"/>
        <v>1839</v>
      </c>
      <c r="R13" s="107">
        <f t="shared" si="8"/>
        <v>117.57754235667572</v>
      </c>
      <c r="S13" s="66">
        <f t="shared" si="5"/>
        <v>136.32511556240371</v>
      </c>
      <c r="T13" s="66">
        <f t="shared" si="6"/>
        <v>146.88498402555911</v>
      </c>
      <c r="U13" s="66">
        <f t="shared" si="7"/>
        <v>149.14984059511158</v>
      </c>
      <c r="V13" s="80">
        <f t="shared" si="9"/>
        <v>143.2681242807825</v>
      </c>
      <c r="W13" s="83"/>
      <c r="AB13" s="189">
        <v>41030</v>
      </c>
    </row>
    <row r="14" spans="1:28" s="2" customFormat="1" hidden="1" x14ac:dyDescent="0.2">
      <c r="A14" s="170" t="str">
        <f t="shared" si="1"/>
        <v>-</v>
      </c>
      <c r="B14" s="129">
        <v>40026</v>
      </c>
      <c r="C14" s="186">
        <f t="shared" si="2"/>
        <v>0.67741935483870963</v>
      </c>
      <c r="D14" s="64">
        <v>35968</v>
      </c>
      <c r="E14" s="64">
        <v>684</v>
      </c>
      <c r="F14" s="65">
        <v>29941</v>
      </c>
      <c r="G14" s="64">
        <v>535</v>
      </c>
      <c r="H14" s="64">
        <v>107</v>
      </c>
      <c r="I14" s="64">
        <v>2401</v>
      </c>
      <c r="J14" s="65">
        <v>819</v>
      </c>
      <c r="K14" s="65">
        <v>456</v>
      </c>
      <c r="L14" s="65">
        <v>953</v>
      </c>
      <c r="M14" s="65">
        <v>72</v>
      </c>
      <c r="N14" s="65">
        <v>2227</v>
      </c>
      <c r="O14" s="75">
        <v>2334</v>
      </c>
      <c r="P14" s="79">
        <f t="shared" si="3"/>
        <v>3220</v>
      </c>
      <c r="Q14" s="203">
        <f t="shared" si="4"/>
        <v>1409</v>
      </c>
      <c r="R14" s="107">
        <f t="shared" si="8"/>
        <v>114.51026886449689</v>
      </c>
      <c r="S14" s="66">
        <f t="shared" si="5"/>
        <v>124.03697996918336</v>
      </c>
      <c r="T14" s="66">
        <f t="shared" si="6"/>
        <v>112.53993610223642</v>
      </c>
      <c r="U14" s="66">
        <f t="shared" si="7"/>
        <v>118.33156216790648</v>
      </c>
      <c r="V14" s="80">
        <f t="shared" si="9"/>
        <v>109.66628308400462</v>
      </c>
      <c r="W14" s="83"/>
      <c r="AB14" s="189">
        <v>41061</v>
      </c>
    </row>
    <row r="15" spans="1:28" s="2" customFormat="1" hidden="1" x14ac:dyDescent="0.2">
      <c r="A15" s="170" t="str">
        <f t="shared" si="1"/>
        <v>-</v>
      </c>
      <c r="B15" s="130">
        <v>40057</v>
      </c>
      <c r="C15" s="186">
        <f t="shared" si="2"/>
        <v>0.73333333333333328</v>
      </c>
      <c r="D15" s="64">
        <v>35587</v>
      </c>
      <c r="E15" s="64">
        <v>489</v>
      </c>
      <c r="F15" s="65">
        <v>29257</v>
      </c>
      <c r="G15" s="64">
        <v>448</v>
      </c>
      <c r="H15" s="64">
        <v>130</v>
      </c>
      <c r="I15" s="64">
        <v>2492</v>
      </c>
      <c r="J15" s="65">
        <v>913</v>
      </c>
      <c r="K15" s="65">
        <v>558</v>
      </c>
      <c r="L15" s="65">
        <v>1229</v>
      </c>
      <c r="M15" s="65">
        <v>70</v>
      </c>
      <c r="N15" s="65">
        <v>2701</v>
      </c>
      <c r="O15" s="75">
        <v>2831</v>
      </c>
      <c r="P15" s="79">
        <f t="shared" si="3"/>
        <v>3405</v>
      </c>
      <c r="Q15" s="203">
        <f t="shared" si="4"/>
        <v>1787</v>
      </c>
      <c r="R15" s="107">
        <f t="shared" si="8"/>
        <v>111.89428997590545</v>
      </c>
      <c r="S15" s="66">
        <f t="shared" si="5"/>
        <v>131.16332819722649</v>
      </c>
      <c r="T15" s="66">
        <f t="shared" si="6"/>
        <v>142.73162939297123</v>
      </c>
      <c r="U15" s="66">
        <f t="shared" si="7"/>
        <v>143.51753453772582</v>
      </c>
      <c r="V15" s="80">
        <f t="shared" si="9"/>
        <v>141.42692750287688</v>
      </c>
      <c r="W15" s="83"/>
      <c r="X15" s="52"/>
      <c r="AB15" s="189">
        <v>41091</v>
      </c>
    </row>
    <row r="16" spans="1:28" s="2" customFormat="1" hidden="1" x14ac:dyDescent="0.2">
      <c r="A16" s="170" t="str">
        <f t="shared" si="1"/>
        <v>-</v>
      </c>
      <c r="B16" s="129">
        <v>40087</v>
      </c>
      <c r="C16" s="186">
        <f t="shared" si="2"/>
        <v>0.70967741935483875</v>
      </c>
      <c r="D16" s="64">
        <v>34452</v>
      </c>
      <c r="E16" s="64">
        <v>201</v>
      </c>
      <c r="F16" s="65">
        <v>28790</v>
      </c>
      <c r="G16" s="64">
        <v>376</v>
      </c>
      <c r="H16" s="64">
        <v>100</v>
      </c>
      <c r="I16" s="64">
        <v>2450</v>
      </c>
      <c r="J16" s="65">
        <v>878</v>
      </c>
      <c r="K16" s="65">
        <v>491</v>
      </c>
      <c r="L16" s="65">
        <v>1123</v>
      </c>
      <c r="M16" s="65">
        <v>42</v>
      </c>
      <c r="N16" s="65">
        <v>2492</v>
      </c>
      <c r="O16" s="75">
        <v>2592</v>
      </c>
      <c r="P16" s="79">
        <f t="shared" si="3"/>
        <v>3328</v>
      </c>
      <c r="Q16" s="203">
        <f t="shared" si="4"/>
        <v>1614</v>
      </c>
      <c r="R16" s="107">
        <f t="shared" si="8"/>
        <v>110.1082342142502</v>
      </c>
      <c r="S16" s="66">
        <f t="shared" si="5"/>
        <v>128.19722650231125</v>
      </c>
      <c r="T16" s="66">
        <f t="shared" si="6"/>
        <v>128.91373801916933</v>
      </c>
      <c r="U16" s="66">
        <f t="shared" si="7"/>
        <v>132.41232731137089</v>
      </c>
      <c r="V16" s="80">
        <f t="shared" si="9"/>
        <v>129.22899884925201</v>
      </c>
      <c r="W16" s="83"/>
      <c r="AB16" s="189">
        <v>41122</v>
      </c>
    </row>
    <row r="17" spans="1:28" s="2" customFormat="1" hidden="1" x14ac:dyDescent="0.2">
      <c r="A17" s="170" t="str">
        <f t="shared" si="1"/>
        <v>-</v>
      </c>
      <c r="B17" s="130">
        <v>40118</v>
      </c>
      <c r="C17" s="186">
        <f t="shared" si="2"/>
        <v>0.7</v>
      </c>
      <c r="D17" s="64">
        <v>32494</v>
      </c>
      <c r="E17" s="64">
        <v>95</v>
      </c>
      <c r="F17" s="65">
        <v>27194</v>
      </c>
      <c r="G17" s="65">
        <v>278</v>
      </c>
      <c r="H17" s="65">
        <v>53</v>
      </c>
      <c r="I17" s="65">
        <v>2288</v>
      </c>
      <c r="J17" s="65">
        <v>873</v>
      </c>
      <c r="K17" s="65">
        <v>517</v>
      </c>
      <c r="L17" s="65">
        <v>1166</v>
      </c>
      <c r="M17" s="65">
        <v>29</v>
      </c>
      <c r="N17" s="65">
        <v>2556</v>
      </c>
      <c r="O17" s="75">
        <v>2609</v>
      </c>
      <c r="P17" s="79">
        <f t="shared" si="3"/>
        <v>3161</v>
      </c>
      <c r="Q17" s="203">
        <f t="shared" si="4"/>
        <v>1683</v>
      </c>
      <c r="R17" s="107">
        <f t="shared" si="8"/>
        <v>104.00428347420355</v>
      </c>
      <c r="S17" s="66">
        <f t="shared" si="5"/>
        <v>121.76425269645608</v>
      </c>
      <c r="T17" s="66">
        <f t="shared" si="6"/>
        <v>134.42492012779553</v>
      </c>
      <c r="U17" s="66">
        <f t="shared" si="7"/>
        <v>135.81296493092455</v>
      </c>
      <c r="V17" s="80">
        <f t="shared" si="9"/>
        <v>134.17721518987344</v>
      </c>
      <c r="W17" s="83"/>
      <c r="AB17" s="189">
        <v>41153</v>
      </c>
    </row>
    <row r="18" spans="1:28" s="2" customFormat="1" ht="12.75" hidden="1" customHeight="1" thickBot="1" x14ac:dyDescent="0.25">
      <c r="A18" s="170" t="str">
        <f t="shared" si="1"/>
        <v>-</v>
      </c>
      <c r="B18" s="152">
        <v>40148</v>
      </c>
      <c r="C18" s="186">
        <f t="shared" si="2"/>
        <v>0.70967741935483875</v>
      </c>
      <c r="D18" s="93">
        <v>31403</v>
      </c>
      <c r="E18" s="93">
        <v>39</v>
      </c>
      <c r="F18" s="94">
        <v>26908</v>
      </c>
      <c r="G18" s="94">
        <v>217</v>
      </c>
      <c r="H18" s="94">
        <v>77</v>
      </c>
      <c r="I18" s="94">
        <v>2067</v>
      </c>
      <c r="J18" s="94">
        <v>762</v>
      </c>
      <c r="K18" s="94">
        <v>405</v>
      </c>
      <c r="L18" s="94">
        <v>901</v>
      </c>
      <c r="M18" s="94">
        <v>27</v>
      </c>
      <c r="N18" s="94">
        <v>2068</v>
      </c>
      <c r="O18" s="95">
        <v>2144</v>
      </c>
      <c r="P18" s="96">
        <f t="shared" si="3"/>
        <v>2829</v>
      </c>
      <c r="Q18" s="205">
        <f t="shared" si="4"/>
        <v>1306</v>
      </c>
      <c r="R18" s="169">
        <f t="shared" si="8"/>
        <v>102.9104677400849</v>
      </c>
      <c r="S18" s="91">
        <f t="shared" si="5"/>
        <v>108.9753466872111</v>
      </c>
      <c r="T18" s="91">
        <f t="shared" si="6"/>
        <v>104.31309904153355</v>
      </c>
      <c r="U18" s="91">
        <f t="shared" si="7"/>
        <v>109.88310308182785</v>
      </c>
      <c r="V18" s="92">
        <f t="shared" si="9"/>
        <v>103.68239355581127</v>
      </c>
      <c r="W18" s="167"/>
      <c r="AB18" s="189">
        <v>41183</v>
      </c>
    </row>
    <row r="19" spans="1:28" s="53" customFormat="1" ht="12.95" customHeight="1" thickTop="1" thickBot="1" x14ac:dyDescent="0.25">
      <c r="A19" s="160" t="s">
        <v>32</v>
      </c>
      <c r="B19" s="108" t="s">
        <v>44</v>
      </c>
      <c r="C19" s="187">
        <f>SUBTOTAL(1,C7:C18)</f>
        <v>0.67961378099626946</v>
      </c>
      <c r="D19" s="161">
        <f>SUBTOTAL(9,D7:D18)</f>
        <v>235151</v>
      </c>
      <c r="E19" s="161">
        <f t="shared" ref="E19:O19" si="10">SUBTOTAL(9,E7:E18)</f>
        <v>2315</v>
      </c>
      <c r="F19" s="161">
        <f t="shared" si="10"/>
        <v>196812</v>
      </c>
      <c r="G19" s="161">
        <f t="shared" si="10"/>
        <v>2342</v>
      </c>
      <c r="H19" s="161">
        <f t="shared" si="10"/>
        <v>711</v>
      </c>
      <c r="I19" s="161">
        <f t="shared" si="10"/>
        <v>15779</v>
      </c>
      <c r="J19" s="161">
        <f t="shared" si="10"/>
        <v>5756</v>
      </c>
      <c r="K19" s="161">
        <f t="shared" si="10"/>
        <v>3535</v>
      </c>
      <c r="L19" s="161">
        <f t="shared" si="10"/>
        <v>7530</v>
      </c>
      <c r="M19" s="161">
        <f t="shared" si="10"/>
        <v>367</v>
      </c>
      <c r="N19" s="161">
        <f t="shared" si="10"/>
        <v>16821</v>
      </c>
      <c r="O19" s="162">
        <f t="shared" si="10"/>
        <v>17532</v>
      </c>
      <c r="P19" s="88">
        <f>SUBTOTAL(9,P7:P18)</f>
        <v>21535</v>
      </c>
      <c r="Q19" s="204">
        <f>SUBTOTAL(9,Q7:Q18)</f>
        <v>11065</v>
      </c>
      <c r="R19" s="212"/>
      <c r="S19" s="213"/>
      <c r="T19" s="213"/>
      <c r="U19" s="213"/>
      <c r="V19" s="214"/>
      <c r="W19" s="163"/>
      <c r="AB19" s="189">
        <v>41214</v>
      </c>
    </row>
    <row r="20" spans="1:28" x14ac:dyDescent="0.2">
      <c r="A20" s="170" t="str">
        <f t="shared" ref="A20:A31" si="11">IF(MONTH(B20)&lt;=MONTH(MONAT),"+","-")</f>
        <v>+</v>
      </c>
      <c r="B20" s="153">
        <v>40179</v>
      </c>
      <c r="C20" s="186">
        <f t="shared" ref="C20:C31" si="12">NETWORKDAYS(B20,EOMONTH(B20,0),WOCHENFEIERTAGE)/DAY(EOMONTH(B20,0))</f>
        <v>0.61290322580645162</v>
      </c>
      <c r="D20" s="69">
        <v>28786</v>
      </c>
      <c r="E20" s="69">
        <v>14</v>
      </c>
      <c r="F20" s="70">
        <v>24863</v>
      </c>
      <c r="G20" s="69">
        <v>147</v>
      </c>
      <c r="H20" s="69">
        <v>74</v>
      </c>
      <c r="I20" s="69">
        <v>1817</v>
      </c>
      <c r="J20" s="70">
        <v>643</v>
      </c>
      <c r="K20" s="70">
        <v>350</v>
      </c>
      <c r="L20" s="70">
        <v>852</v>
      </c>
      <c r="M20" s="70">
        <v>25</v>
      </c>
      <c r="N20" s="70">
        <v>1845</v>
      </c>
      <c r="O20" s="77">
        <v>1920</v>
      </c>
      <c r="P20" s="81">
        <f t="shared" ref="P20:P31" si="13">I20+J20</f>
        <v>2460</v>
      </c>
      <c r="Q20" s="202">
        <f t="shared" ref="Q20:Q31" si="14">K20+L20</f>
        <v>1202</v>
      </c>
      <c r="R20" s="151">
        <f t="shared" si="8"/>
        <v>95.089302788082762</v>
      </c>
      <c r="S20" s="71">
        <f t="shared" ref="S20:S31" si="15">P20/P$7*100</f>
        <v>94.761171032357467</v>
      </c>
      <c r="T20" s="71">
        <f t="shared" ref="T20:T31" si="16">Q20/Q$7*100</f>
        <v>96.006389776357821</v>
      </c>
      <c r="U20" s="71">
        <f t="shared" si="7"/>
        <v>98.034006376195535</v>
      </c>
      <c r="V20" s="82">
        <f t="shared" si="9"/>
        <v>98.043728423475258</v>
      </c>
      <c r="W20" s="154"/>
      <c r="AB20" s="189">
        <v>41244</v>
      </c>
    </row>
    <row r="21" spans="1:28" x14ac:dyDescent="0.2">
      <c r="A21" s="170" t="str">
        <f t="shared" si="11"/>
        <v>+</v>
      </c>
      <c r="B21" s="131">
        <v>40210</v>
      </c>
      <c r="C21" s="186">
        <f t="shared" si="12"/>
        <v>0.7142857142857143</v>
      </c>
      <c r="D21" s="72">
        <v>31595</v>
      </c>
      <c r="E21" s="72">
        <v>37</v>
      </c>
      <c r="F21" s="73">
        <v>26938</v>
      </c>
      <c r="G21" s="72">
        <v>189</v>
      </c>
      <c r="H21" s="72">
        <v>78</v>
      </c>
      <c r="I21" s="72">
        <v>2046</v>
      </c>
      <c r="J21" s="73">
        <v>781</v>
      </c>
      <c r="K21" s="73">
        <v>434</v>
      </c>
      <c r="L21" s="73">
        <v>1049</v>
      </c>
      <c r="M21" s="73">
        <v>43</v>
      </c>
      <c r="N21" s="73">
        <v>2264</v>
      </c>
      <c r="O21" s="78">
        <v>2343</v>
      </c>
      <c r="P21" s="79">
        <f t="shared" si="13"/>
        <v>2827</v>
      </c>
      <c r="Q21" s="203">
        <f t="shared" si="14"/>
        <v>1483</v>
      </c>
      <c r="R21" s="107">
        <f t="shared" si="8"/>
        <v>103.02520365625118</v>
      </c>
      <c r="S21" s="66">
        <f t="shared" si="15"/>
        <v>108.89830508474576</v>
      </c>
      <c r="T21" s="66">
        <f t="shared" si="16"/>
        <v>118.45047923322684</v>
      </c>
      <c r="U21" s="66">
        <f t="shared" si="7"/>
        <v>120.29755579171095</v>
      </c>
      <c r="V21" s="80">
        <f t="shared" si="9"/>
        <v>120.71346375143844</v>
      </c>
      <c r="W21" s="85"/>
    </row>
    <row r="22" spans="1:28" x14ac:dyDescent="0.2">
      <c r="A22" s="170" t="str">
        <f t="shared" si="11"/>
        <v>+</v>
      </c>
      <c r="B22" s="131">
        <v>40238</v>
      </c>
      <c r="C22" s="186">
        <f t="shared" si="12"/>
        <v>0.74193548387096775</v>
      </c>
      <c r="D22" s="72">
        <v>33079</v>
      </c>
      <c r="E22" s="72">
        <v>98</v>
      </c>
      <c r="F22" s="73">
        <v>27641</v>
      </c>
      <c r="G22" s="72">
        <v>277</v>
      </c>
      <c r="H22" s="72">
        <v>69</v>
      </c>
      <c r="I22" s="72">
        <v>2294</v>
      </c>
      <c r="J22" s="73">
        <v>911</v>
      </c>
      <c r="K22" s="73">
        <v>530</v>
      </c>
      <c r="L22" s="73">
        <v>1223</v>
      </c>
      <c r="M22" s="73">
        <v>36</v>
      </c>
      <c r="N22" s="73">
        <v>2665</v>
      </c>
      <c r="O22" s="78">
        <v>2733</v>
      </c>
      <c r="P22" s="79">
        <f t="shared" si="13"/>
        <v>3205</v>
      </c>
      <c r="Q22" s="203">
        <f t="shared" si="14"/>
        <v>1753</v>
      </c>
      <c r="R22" s="107">
        <f t="shared" si="8"/>
        <v>105.71384862508127</v>
      </c>
      <c r="S22" s="66">
        <f t="shared" si="15"/>
        <v>123.45916795069338</v>
      </c>
      <c r="T22" s="66">
        <f t="shared" si="16"/>
        <v>140.01597444089458</v>
      </c>
      <c r="U22" s="66">
        <f t="shared" si="7"/>
        <v>141.6046758767269</v>
      </c>
      <c r="V22" s="80">
        <f t="shared" si="9"/>
        <v>140.73647871116225</v>
      </c>
      <c r="W22" s="85"/>
    </row>
    <row r="23" spans="1:28" x14ac:dyDescent="0.2">
      <c r="A23" s="170" t="str">
        <f t="shared" si="11"/>
        <v>+</v>
      </c>
      <c r="B23" s="131">
        <v>40269</v>
      </c>
      <c r="C23" s="186">
        <f t="shared" si="12"/>
        <v>0.66666666666666663</v>
      </c>
      <c r="D23" s="72">
        <v>34754</v>
      </c>
      <c r="E23" s="72">
        <v>338</v>
      </c>
      <c r="F23" s="73">
        <v>28858</v>
      </c>
      <c r="G23" s="72">
        <v>377</v>
      </c>
      <c r="H23" s="72">
        <v>86</v>
      </c>
      <c r="I23" s="72">
        <v>2445</v>
      </c>
      <c r="J23" s="73">
        <v>884</v>
      </c>
      <c r="K23" s="73">
        <v>528</v>
      </c>
      <c r="L23" s="73">
        <v>1188</v>
      </c>
      <c r="M23" s="73">
        <v>51</v>
      </c>
      <c r="N23" s="73">
        <v>2599</v>
      </c>
      <c r="O23" s="78">
        <v>2658</v>
      </c>
      <c r="P23" s="79">
        <f t="shared" si="13"/>
        <v>3329</v>
      </c>
      <c r="Q23" s="203">
        <f t="shared" si="14"/>
        <v>1716</v>
      </c>
      <c r="R23" s="107">
        <f t="shared" si="8"/>
        <v>110.36830229089378</v>
      </c>
      <c r="S23" s="66">
        <f t="shared" si="15"/>
        <v>128.23574730354392</v>
      </c>
      <c r="T23" s="66">
        <f t="shared" si="16"/>
        <v>137.06070287539936</v>
      </c>
      <c r="U23" s="66">
        <f t="shared" si="7"/>
        <v>138.09776833156218</v>
      </c>
      <c r="V23" s="80">
        <f t="shared" si="9"/>
        <v>136.70886075949366</v>
      </c>
      <c r="W23" s="85"/>
    </row>
    <row r="24" spans="1:28" x14ac:dyDescent="0.2">
      <c r="A24" s="170" t="str">
        <f t="shared" si="11"/>
        <v>+</v>
      </c>
      <c r="B24" s="131">
        <v>40299</v>
      </c>
      <c r="C24" s="186">
        <f t="shared" si="12"/>
        <v>0.61290322580645162</v>
      </c>
      <c r="D24" s="72">
        <v>34639</v>
      </c>
      <c r="E24" s="72">
        <v>424</v>
      </c>
      <c r="F24" s="73">
        <v>28633</v>
      </c>
      <c r="G24" s="72">
        <v>434</v>
      </c>
      <c r="H24" s="72">
        <v>134</v>
      </c>
      <c r="I24" s="72">
        <v>2429</v>
      </c>
      <c r="J24" s="73">
        <v>858</v>
      </c>
      <c r="K24" s="73">
        <v>521</v>
      </c>
      <c r="L24" s="73">
        <v>1147</v>
      </c>
      <c r="M24" s="73">
        <v>59</v>
      </c>
      <c r="N24" s="73">
        <v>2526</v>
      </c>
      <c r="O24" s="78">
        <v>2660</v>
      </c>
      <c r="P24" s="79">
        <f t="shared" si="13"/>
        <v>3287</v>
      </c>
      <c r="Q24" s="203">
        <f t="shared" si="14"/>
        <v>1668</v>
      </c>
      <c r="R24" s="107">
        <f t="shared" si="8"/>
        <v>109.50778291964663</v>
      </c>
      <c r="S24" s="66">
        <f t="shared" si="15"/>
        <v>126.61787365177194</v>
      </c>
      <c r="T24" s="66">
        <f t="shared" si="16"/>
        <v>133.22683706070288</v>
      </c>
      <c r="U24" s="66">
        <f t="shared" si="7"/>
        <v>134.21891604675878</v>
      </c>
      <c r="V24" s="80">
        <f t="shared" si="9"/>
        <v>131.99079401611047</v>
      </c>
      <c r="W24" s="85"/>
      <c r="AA24" s="127"/>
    </row>
    <row r="25" spans="1:28" x14ac:dyDescent="0.2">
      <c r="A25" s="170" t="str">
        <f t="shared" si="11"/>
        <v>+</v>
      </c>
      <c r="B25" s="131">
        <v>40330</v>
      </c>
      <c r="C25" s="186">
        <f t="shared" si="12"/>
        <v>0.7</v>
      </c>
      <c r="D25" s="72">
        <v>35146</v>
      </c>
      <c r="E25" s="72">
        <v>639</v>
      </c>
      <c r="F25" s="73">
        <v>28461</v>
      </c>
      <c r="G25" s="72">
        <v>447</v>
      </c>
      <c r="H25" s="72">
        <v>155</v>
      </c>
      <c r="I25" s="72">
        <v>2515</v>
      </c>
      <c r="J25" s="73">
        <v>943</v>
      </c>
      <c r="K25" s="73">
        <v>579</v>
      </c>
      <c r="L25" s="73">
        <v>1315</v>
      </c>
      <c r="M25" s="73">
        <v>93</v>
      </c>
      <c r="N25" s="73">
        <v>2837</v>
      </c>
      <c r="O25" s="78">
        <v>2991</v>
      </c>
      <c r="P25" s="79">
        <f t="shared" si="13"/>
        <v>3458</v>
      </c>
      <c r="Q25" s="203">
        <f t="shared" si="14"/>
        <v>1894</v>
      </c>
      <c r="R25" s="107">
        <f t="shared" si="8"/>
        <v>108.84996366695987</v>
      </c>
      <c r="S25" s="66">
        <f t="shared" si="15"/>
        <v>133.20493066255779</v>
      </c>
      <c r="T25" s="66">
        <f t="shared" si="16"/>
        <v>151.2779552715655</v>
      </c>
      <c r="U25" s="66">
        <f t="shared" si="7"/>
        <v>150.74388947927736</v>
      </c>
      <c r="V25" s="80">
        <f t="shared" si="9"/>
        <v>151.32336018411968</v>
      </c>
      <c r="W25" s="85"/>
    </row>
    <row r="26" spans="1:28" ht="12.75" thickBot="1" x14ac:dyDescent="0.25">
      <c r="A26" s="170" t="str">
        <f t="shared" si="11"/>
        <v>+</v>
      </c>
      <c r="B26" s="131">
        <v>40360</v>
      </c>
      <c r="C26" s="186">
        <f t="shared" si="12"/>
        <v>0.70967741935483875</v>
      </c>
      <c r="D26" s="72">
        <v>38095</v>
      </c>
      <c r="E26" s="72">
        <v>629</v>
      </c>
      <c r="F26" s="73">
        <v>31223</v>
      </c>
      <c r="G26" s="72">
        <v>481</v>
      </c>
      <c r="H26" s="72">
        <v>131</v>
      </c>
      <c r="I26" s="72">
        <v>2652</v>
      </c>
      <c r="J26" s="73">
        <v>977</v>
      </c>
      <c r="K26" s="73">
        <v>591</v>
      </c>
      <c r="L26" s="73">
        <v>1351</v>
      </c>
      <c r="M26" s="73">
        <v>96</v>
      </c>
      <c r="N26" s="73">
        <v>2884</v>
      </c>
      <c r="O26" s="78">
        <v>3015</v>
      </c>
      <c r="P26" s="79">
        <f t="shared" si="13"/>
        <v>3629</v>
      </c>
      <c r="Q26" s="203">
        <f t="shared" si="14"/>
        <v>1942</v>
      </c>
      <c r="R26" s="107">
        <f t="shared" si="8"/>
        <v>119.41331701533637</v>
      </c>
      <c r="S26" s="66">
        <f t="shared" si="15"/>
        <v>139.79198767334361</v>
      </c>
      <c r="T26" s="66">
        <f t="shared" si="16"/>
        <v>155.11182108626198</v>
      </c>
      <c r="U26" s="66">
        <f t="shared" si="7"/>
        <v>153.24123273113707</v>
      </c>
      <c r="V26" s="80">
        <f t="shared" si="9"/>
        <v>155.46605293440737</v>
      </c>
      <c r="W26" s="85"/>
    </row>
    <row r="27" spans="1:28" hidden="1" x14ac:dyDescent="0.2">
      <c r="A27" s="170" t="str">
        <f t="shared" si="11"/>
        <v>-</v>
      </c>
      <c r="B27" s="131">
        <v>40391</v>
      </c>
      <c r="C27" s="186">
        <f t="shared" si="12"/>
        <v>0.70967741935483875</v>
      </c>
      <c r="D27" s="72">
        <v>36125</v>
      </c>
      <c r="E27" s="72">
        <v>534</v>
      </c>
      <c r="F27" s="73">
        <v>29996</v>
      </c>
      <c r="G27" s="72">
        <v>519</v>
      </c>
      <c r="H27" s="72">
        <v>110</v>
      </c>
      <c r="I27" s="72">
        <v>2470</v>
      </c>
      <c r="J27" s="73">
        <v>855</v>
      </c>
      <c r="K27" s="73">
        <v>483</v>
      </c>
      <c r="L27" s="73">
        <v>1093</v>
      </c>
      <c r="M27" s="73">
        <v>64</v>
      </c>
      <c r="N27" s="73">
        <v>2430</v>
      </c>
      <c r="O27" s="78">
        <v>2541</v>
      </c>
      <c r="P27" s="79">
        <f t="shared" si="13"/>
        <v>3325</v>
      </c>
      <c r="Q27" s="203">
        <f t="shared" si="14"/>
        <v>1576</v>
      </c>
      <c r="R27" s="107">
        <f t="shared" si="8"/>
        <v>114.72061804413509</v>
      </c>
      <c r="S27" s="66">
        <f t="shared" si="15"/>
        <v>128.08166409861326</v>
      </c>
      <c r="T27" s="66">
        <f t="shared" si="16"/>
        <v>125.87859424920127</v>
      </c>
      <c r="U27" s="66">
        <f t="shared" si="7"/>
        <v>129.11795961742826</v>
      </c>
      <c r="V27" s="80">
        <f t="shared" si="9"/>
        <v>125.77675489067894</v>
      </c>
      <c r="W27" s="85"/>
    </row>
    <row r="28" spans="1:28" hidden="1" x14ac:dyDescent="0.2">
      <c r="A28" s="170" t="str">
        <f t="shared" si="11"/>
        <v>-</v>
      </c>
      <c r="B28" s="132">
        <v>40422</v>
      </c>
      <c r="C28" s="186">
        <f t="shared" si="12"/>
        <v>0.73333333333333328</v>
      </c>
      <c r="D28" s="72">
        <v>32917</v>
      </c>
      <c r="E28" s="72">
        <v>446</v>
      </c>
      <c r="F28" s="73">
        <v>27275</v>
      </c>
      <c r="G28" s="72">
        <v>387</v>
      </c>
      <c r="H28" s="72">
        <v>145</v>
      </c>
      <c r="I28" s="72">
        <v>2361</v>
      </c>
      <c r="J28" s="73">
        <v>809</v>
      </c>
      <c r="K28" s="73">
        <v>424</v>
      </c>
      <c r="L28" s="73">
        <v>1012</v>
      </c>
      <c r="M28" s="73">
        <v>59</v>
      </c>
      <c r="N28" s="73">
        <v>2245</v>
      </c>
      <c r="O28" s="78">
        <v>2390</v>
      </c>
      <c r="P28" s="79">
        <f t="shared" si="13"/>
        <v>3170</v>
      </c>
      <c r="Q28" s="203">
        <f t="shared" si="14"/>
        <v>1436</v>
      </c>
      <c r="R28" s="107">
        <f t="shared" si="8"/>
        <v>104.31407044785253</v>
      </c>
      <c r="S28" s="66">
        <f t="shared" si="15"/>
        <v>122.11093990755009</v>
      </c>
      <c r="T28" s="66">
        <f t="shared" si="16"/>
        <v>114.69648562300318</v>
      </c>
      <c r="U28" s="66">
        <f t="shared" si="7"/>
        <v>119.28799149840594</v>
      </c>
      <c r="V28" s="80">
        <f t="shared" si="9"/>
        <v>116.45569620253164</v>
      </c>
      <c r="W28" s="135" t="s">
        <v>27</v>
      </c>
    </row>
    <row r="29" spans="1:28" hidden="1" x14ac:dyDescent="0.2">
      <c r="A29" s="170" t="str">
        <f t="shared" si="11"/>
        <v>-</v>
      </c>
      <c r="B29" s="131">
        <v>40452</v>
      </c>
      <c r="C29" s="186">
        <f t="shared" si="12"/>
        <v>0.67741935483870963</v>
      </c>
      <c r="D29" s="72">
        <v>33901</v>
      </c>
      <c r="E29" s="72">
        <v>213</v>
      </c>
      <c r="F29" s="73">
        <v>28306</v>
      </c>
      <c r="G29" s="72">
        <v>361</v>
      </c>
      <c r="H29" s="72">
        <v>95</v>
      </c>
      <c r="I29" s="72">
        <v>2434</v>
      </c>
      <c r="J29" s="73">
        <v>841</v>
      </c>
      <c r="K29" s="73">
        <v>469</v>
      </c>
      <c r="L29" s="73">
        <v>1131</v>
      </c>
      <c r="M29" s="73">
        <v>51</v>
      </c>
      <c r="N29" s="73">
        <v>2440</v>
      </c>
      <c r="O29" s="78">
        <v>2536</v>
      </c>
      <c r="P29" s="79">
        <f t="shared" si="13"/>
        <v>3275</v>
      </c>
      <c r="Q29" s="203">
        <f t="shared" si="14"/>
        <v>1600</v>
      </c>
      <c r="R29" s="107">
        <f t="shared" si="8"/>
        <v>108.25716143343405</v>
      </c>
      <c r="S29" s="66">
        <f t="shared" si="15"/>
        <v>126.15562403697997</v>
      </c>
      <c r="T29" s="66">
        <f t="shared" si="16"/>
        <v>127.79552715654951</v>
      </c>
      <c r="U29" s="66">
        <f t="shared" si="7"/>
        <v>129.64930924548352</v>
      </c>
      <c r="V29" s="80">
        <f t="shared" si="9"/>
        <v>130.14959723820482</v>
      </c>
      <c r="W29" s="85"/>
    </row>
    <row r="30" spans="1:28" hidden="1" x14ac:dyDescent="0.2">
      <c r="A30" s="170" t="str">
        <f t="shared" si="11"/>
        <v>-</v>
      </c>
      <c r="B30" s="132">
        <v>40483</v>
      </c>
      <c r="C30" s="186">
        <f t="shared" si="12"/>
        <v>0.7</v>
      </c>
      <c r="D30" s="72">
        <v>32491</v>
      </c>
      <c r="E30" s="72">
        <v>70</v>
      </c>
      <c r="F30" s="73">
        <v>27503</v>
      </c>
      <c r="G30" s="73">
        <v>280</v>
      </c>
      <c r="H30" s="73">
        <v>57</v>
      </c>
      <c r="I30" s="73">
        <v>2324</v>
      </c>
      <c r="J30" s="73">
        <v>884</v>
      </c>
      <c r="K30" s="73">
        <v>521</v>
      </c>
      <c r="L30" s="73">
        <v>1257</v>
      </c>
      <c r="M30" s="73">
        <v>45</v>
      </c>
      <c r="N30" s="73">
        <v>2662</v>
      </c>
      <c r="O30" s="78">
        <v>2719</v>
      </c>
      <c r="P30" s="79">
        <f t="shared" si="13"/>
        <v>3208</v>
      </c>
      <c r="Q30" s="203">
        <f t="shared" si="14"/>
        <v>1778</v>
      </c>
      <c r="R30" s="107">
        <f t="shared" si="8"/>
        <v>105.18606341071633</v>
      </c>
      <c r="S30" s="66">
        <f t="shared" si="15"/>
        <v>123.57473035439138</v>
      </c>
      <c r="T30" s="66">
        <f t="shared" si="16"/>
        <v>142.01277955271564</v>
      </c>
      <c r="U30" s="66">
        <f t="shared" si="7"/>
        <v>141.44527098831031</v>
      </c>
      <c r="V30" s="80">
        <f t="shared" si="9"/>
        <v>144.64902186421173</v>
      </c>
      <c r="W30" s="85"/>
    </row>
    <row r="31" spans="1:28" ht="12.75" hidden="1" thickBot="1" x14ac:dyDescent="0.25">
      <c r="A31" s="170" t="str">
        <f t="shared" si="11"/>
        <v>-</v>
      </c>
      <c r="B31" s="133">
        <v>40513</v>
      </c>
      <c r="C31" s="186">
        <f t="shared" si="12"/>
        <v>0.74193548387096775</v>
      </c>
      <c r="D31" s="97">
        <v>30324</v>
      </c>
      <c r="E31" s="97">
        <v>13</v>
      </c>
      <c r="F31" s="98">
        <v>25907</v>
      </c>
      <c r="G31" s="98">
        <v>174</v>
      </c>
      <c r="H31" s="98">
        <v>76</v>
      </c>
      <c r="I31" s="98">
        <v>2131</v>
      </c>
      <c r="J31" s="98">
        <v>759</v>
      </c>
      <c r="K31" s="98">
        <v>365</v>
      </c>
      <c r="L31" s="98">
        <v>879</v>
      </c>
      <c r="M31" s="98">
        <v>20</v>
      </c>
      <c r="N31" s="98">
        <v>2003</v>
      </c>
      <c r="O31" s="99">
        <v>2079</v>
      </c>
      <c r="P31" s="96">
        <f t="shared" si="13"/>
        <v>2890</v>
      </c>
      <c r="Q31" s="205">
        <f t="shared" si="14"/>
        <v>1244</v>
      </c>
      <c r="R31" s="169">
        <f t="shared" si="8"/>
        <v>99.082112670669673</v>
      </c>
      <c r="S31" s="91">
        <f t="shared" si="15"/>
        <v>111.3251155624037</v>
      </c>
      <c r="T31" s="91">
        <f t="shared" si="16"/>
        <v>99.361022364217249</v>
      </c>
      <c r="U31" s="91">
        <f t="shared" si="7"/>
        <v>106.42933049946865</v>
      </c>
      <c r="V31" s="92">
        <f t="shared" si="9"/>
        <v>101.15074798619102</v>
      </c>
      <c r="W31" s="168"/>
    </row>
    <row r="32" spans="1:28" s="54" customFormat="1" ht="12.95" customHeight="1" thickTop="1" thickBot="1" x14ac:dyDescent="0.25">
      <c r="A32" s="160" t="s">
        <v>32</v>
      </c>
      <c r="B32" s="108" t="s">
        <v>45</v>
      </c>
      <c r="C32" s="187">
        <f>SUBTOTAL(1,C20:C31)</f>
        <v>0.67976739082729865</v>
      </c>
      <c r="D32" s="86">
        <f>SUBTOTAL(9,D20:D31)</f>
        <v>236094</v>
      </c>
      <c r="E32" s="86">
        <f t="shared" ref="E32" si="17">SUBTOTAL(9,E20:E31)</f>
        <v>2179</v>
      </c>
      <c r="F32" s="86">
        <f t="shared" ref="F32" si="18">SUBTOTAL(9,F20:F31)</f>
        <v>196617</v>
      </c>
      <c r="G32" s="86">
        <f t="shared" ref="G32" si="19">SUBTOTAL(9,G20:G31)</f>
        <v>2352</v>
      </c>
      <c r="H32" s="86">
        <f t="shared" ref="H32" si="20">SUBTOTAL(9,H20:H31)</f>
        <v>727</v>
      </c>
      <c r="I32" s="86">
        <f t="shared" ref="I32" si="21">SUBTOTAL(9,I20:I31)</f>
        <v>16198</v>
      </c>
      <c r="J32" s="86">
        <f t="shared" ref="J32" si="22">SUBTOTAL(9,J20:J31)</f>
        <v>5997</v>
      </c>
      <c r="K32" s="86">
        <f t="shared" ref="K32" si="23">SUBTOTAL(9,K20:K31)</f>
        <v>3533</v>
      </c>
      <c r="L32" s="86">
        <f t="shared" ref="L32" si="24">SUBTOTAL(9,L20:L31)</f>
        <v>8125</v>
      </c>
      <c r="M32" s="86">
        <f t="shared" ref="M32" si="25">SUBTOTAL(9,M20:M31)</f>
        <v>403</v>
      </c>
      <c r="N32" s="86">
        <f t="shared" ref="N32" si="26">SUBTOTAL(9,N20:N31)</f>
        <v>17620</v>
      </c>
      <c r="O32" s="87">
        <f t="shared" ref="O32" si="27">SUBTOTAL(9,O20:O31)</f>
        <v>18320</v>
      </c>
      <c r="P32" s="88">
        <f>SUBTOTAL(9,P20:P31)</f>
        <v>22195</v>
      </c>
      <c r="Q32" s="204">
        <f>SUBTOTAL(9,Q20:Q31)</f>
        <v>11658</v>
      </c>
      <c r="R32" s="212"/>
      <c r="S32" s="213"/>
      <c r="T32" s="213"/>
      <c r="U32" s="213"/>
      <c r="V32" s="214"/>
      <c r="W32" s="164"/>
    </row>
    <row r="33" spans="1:27" x14ac:dyDescent="0.2">
      <c r="A33" s="170" t="str">
        <f t="shared" ref="A33:A44" si="28">IF(MONTH(B33)&lt;=MONTH(MONAT),"+","-")</f>
        <v>+</v>
      </c>
      <c r="B33" s="153">
        <v>40544</v>
      </c>
      <c r="C33" s="186">
        <f t="shared" ref="C33:C44" si="29">NETWORKDAYS(B33,EOMONTH(B33,0),WOCHENFEIERTAGE)/DAY(EOMONTH(B33,0))</f>
        <v>0.64516129032258063</v>
      </c>
      <c r="D33" s="69">
        <v>30491</v>
      </c>
      <c r="E33" s="69">
        <v>32</v>
      </c>
      <c r="F33" s="70">
        <v>26037</v>
      </c>
      <c r="G33" s="69">
        <v>174</v>
      </c>
      <c r="H33" s="69">
        <v>62</v>
      </c>
      <c r="I33" s="69">
        <v>2026</v>
      </c>
      <c r="J33" s="70">
        <v>701</v>
      </c>
      <c r="K33" s="70">
        <v>396</v>
      </c>
      <c r="L33" s="70">
        <v>1034</v>
      </c>
      <c r="M33" s="70">
        <v>30</v>
      </c>
      <c r="N33" s="70">
        <v>2131</v>
      </c>
      <c r="O33" s="77">
        <v>2193</v>
      </c>
      <c r="P33" s="81">
        <f t="shared" ref="P33:P44" si="30">I33+J33</f>
        <v>2727</v>
      </c>
      <c r="Q33" s="202">
        <f t="shared" ref="Q33:Q44" si="31">K33+L33</f>
        <v>1430</v>
      </c>
      <c r="R33" s="151">
        <f t="shared" si="8"/>
        <v>99.5793016407236</v>
      </c>
      <c r="S33" s="71">
        <f t="shared" ref="S33:S44" si="32">P33/P$7*100</f>
        <v>105.0462249614792</v>
      </c>
      <c r="T33" s="71">
        <f t="shared" ref="T33:T44" si="33">Q33/Q$7*100</f>
        <v>114.21725239616613</v>
      </c>
      <c r="U33" s="71">
        <f t="shared" si="7"/>
        <v>113.23060573857597</v>
      </c>
      <c r="V33" s="82">
        <f t="shared" si="9"/>
        <v>118.98734177215189</v>
      </c>
      <c r="W33" s="154"/>
    </row>
    <row r="34" spans="1:27" x14ac:dyDescent="0.2">
      <c r="A34" s="170" t="str">
        <f t="shared" si="28"/>
        <v>+</v>
      </c>
      <c r="B34" s="131">
        <v>40575</v>
      </c>
      <c r="C34" s="186">
        <f t="shared" si="29"/>
        <v>0.7142857142857143</v>
      </c>
      <c r="D34" s="72">
        <v>32809</v>
      </c>
      <c r="E34" s="72">
        <v>58</v>
      </c>
      <c r="F34" s="73">
        <v>27491</v>
      </c>
      <c r="G34" s="72">
        <v>226</v>
      </c>
      <c r="H34" s="72">
        <v>85</v>
      </c>
      <c r="I34" s="72">
        <v>2280</v>
      </c>
      <c r="J34" s="73">
        <v>858</v>
      </c>
      <c r="K34" s="73">
        <v>502</v>
      </c>
      <c r="L34" s="73">
        <v>1276</v>
      </c>
      <c r="M34" s="73">
        <v>33</v>
      </c>
      <c r="N34" s="73">
        <v>2636</v>
      </c>
      <c r="O34" s="78">
        <v>2722</v>
      </c>
      <c r="P34" s="79">
        <f t="shared" si="30"/>
        <v>3138</v>
      </c>
      <c r="Q34" s="203">
        <f t="shared" si="31"/>
        <v>1778</v>
      </c>
      <c r="R34" s="107">
        <f t="shared" si="8"/>
        <v>105.1401690442498</v>
      </c>
      <c r="S34" s="66">
        <f t="shared" si="32"/>
        <v>120.87827426810478</v>
      </c>
      <c r="T34" s="66">
        <f t="shared" si="33"/>
        <v>142.01277955271564</v>
      </c>
      <c r="U34" s="66">
        <f t="shared" si="7"/>
        <v>140.06376195536663</v>
      </c>
      <c r="V34" s="80">
        <f t="shared" si="9"/>
        <v>146.8354430379747</v>
      </c>
      <c r="W34" s="85"/>
    </row>
    <row r="35" spans="1:27" x14ac:dyDescent="0.2">
      <c r="A35" s="170" t="str">
        <f t="shared" si="28"/>
        <v>+</v>
      </c>
      <c r="B35" s="131">
        <v>40603</v>
      </c>
      <c r="C35" s="186">
        <f t="shared" si="29"/>
        <v>0.74193548387096775</v>
      </c>
      <c r="D35" s="72">
        <v>32982</v>
      </c>
      <c r="E35" s="72">
        <v>138</v>
      </c>
      <c r="F35" s="73">
        <v>27267</v>
      </c>
      <c r="G35" s="72">
        <v>292</v>
      </c>
      <c r="H35" s="72">
        <v>63</v>
      </c>
      <c r="I35" s="72">
        <v>2333</v>
      </c>
      <c r="J35" s="73">
        <v>903</v>
      </c>
      <c r="K35" s="73">
        <v>543</v>
      </c>
      <c r="L35" s="73">
        <v>1401</v>
      </c>
      <c r="M35" s="73">
        <v>44</v>
      </c>
      <c r="N35" s="73">
        <v>2846</v>
      </c>
      <c r="O35" s="78">
        <v>2909</v>
      </c>
      <c r="P35" s="79">
        <f t="shared" si="30"/>
        <v>3236</v>
      </c>
      <c r="Q35" s="203">
        <f t="shared" si="31"/>
        <v>1944</v>
      </c>
      <c r="R35" s="107">
        <f t="shared" si="8"/>
        <v>104.28347420354152</v>
      </c>
      <c r="S35" s="66">
        <f t="shared" si="32"/>
        <v>124.65331278890601</v>
      </c>
      <c r="T35" s="66">
        <f t="shared" si="33"/>
        <v>155.27156549520765</v>
      </c>
      <c r="U35" s="66">
        <f t="shared" si="7"/>
        <v>151.22210414452709</v>
      </c>
      <c r="V35" s="80">
        <f t="shared" si="9"/>
        <v>161.21979286536248</v>
      </c>
      <c r="W35" s="85"/>
    </row>
    <row r="36" spans="1:27" x14ac:dyDescent="0.2">
      <c r="A36" s="170" t="str">
        <f t="shared" si="28"/>
        <v>+</v>
      </c>
      <c r="B36" s="131">
        <v>40634</v>
      </c>
      <c r="C36" s="186">
        <f t="shared" si="29"/>
        <v>0.6333333333333333</v>
      </c>
      <c r="D36" s="72">
        <v>36472</v>
      </c>
      <c r="E36" s="72">
        <v>484</v>
      </c>
      <c r="F36" s="73">
        <v>30042</v>
      </c>
      <c r="G36" s="72">
        <v>439</v>
      </c>
      <c r="H36" s="72">
        <v>89</v>
      </c>
      <c r="I36" s="72">
        <v>2610</v>
      </c>
      <c r="J36" s="73">
        <v>888</v>
      </c>
      <c r="K36" s="73">
        <v>552</v>
      </c>
      <c r="L36" s="73">
        <v>1296</v>
      </c>
      <c r="M36" s="73">
        <v>71</v>
      </c>
      <c r="N36" s="73">
        <v>2737</v>
      </c>
      <c r="O36" s="78">
        <v>2826</v>
      </c>
      <c r="P36" s="79">
        <f t="shared" si="30"/>
        <v>3498</v>
      </c>
      <c r="Q36" s="203">
        <f t="shared" si="31"/>
        <v>1848</v>
      </c>
      <c r="R36" s="107">
        <f t="shared" si="8"/>
        <v>114.8965464489234</v>
      </c>
      <c r="S36" s="66">
        <f t="shared" si="32"/>
        <v>134.74576271186442</v>
      </c>
      <c r="T36" s="66">
        <f t="shared" si="33"/>
        <v>147.60383386581469</v>
      </c>
      <c r="U36" s="66">
        <f t="shared" si="7"/>
        <v>145.43039319872474</v>
      </c>
      <c r="V36" s="80">
        <f t="shared" si="9"/>
        <v>149.13693901035674</v>
      </c>
      <c r="W36" s="85"/>
    </row>
    <row r="37" spans="1:27" x14ac:dyDescent="0.2">
      <c r="A37" s="170" t="str">
        <f t="shared" si="28"/>
        <v>+</v>
      </c>
      <c r="B37" s="131">
        <v>40664</v>
      </c>
      <c r="C37" s="186">
        <f t="shared" si="29"/>
        <v>0.70967741935483875</v>
      </c>
      <c r="D37" s="72">
        <v>36197</v>
      </c>
      <c r="E37" s="72">
        <v>520</v>
      </c>
      <c r="F37" s="73">
        <v>29412</v>
      </c>
      <c r="G37" s="72">
        <v>393</v>
      </c>
      <c r="H37" s="72">
        <v>148</v>
      </c>
      <c r="I37" s="72">
        <v>2626</v>
      </c>
      <c r="J37" s="73">
        <v>962</v>
      </c>
      <c r="K37" s="73">
        <v>599</v>
      </c>
      <c r="L37" s="73">
        <v>1464</v>
      </c>
      <c r="M37" s="73">
        <v>73</v>
      </c>
      <c r="N37" s="73">
        <v>3024</v>
      </c>
      <c r="O37" s="78">
        <v>3173</v>
      </c>
      <c r="P37" s="79">
        <f t="shared" si="30"/>
        <v>3588</v>
      </c>
      <c r="Q37" s="203">
        <f t="shared" si="31"/>
        <v>2063</v>
      </c>
      <c r="R37" s="107">
        <f t="shared" si="8"/>
        <v>112.4870922094313</v>
      </c>
      <c r="S37" s="66">
        <f t="shared" si="32"/>
        <v>138.21263482280429</v>
      </c>
      <c r="T37" s="66">
        <f t="shared" si="33"/>
        <v>164.77635782747603</v>
      </c>
      <c r="U37" s="66">
        <f t="shared" si="7"/>
        <v>160.68012752391076</v>
      </c>
      <c r="V37" s="80">
        <f t="shared" si="9"/>
        <v>168.46950517836595</v>
      </c>
      <c r="W37" s="85"/>
    </row>
    <row r="38" spans="1:27" x14ac:dyDescent="0.2">
      <c r="A38" s="170" t="str">
        <f t="shared" si="28"/>
        <v>+</v>
      </c>
      <c r="B38" s="131">
        <v>40695</v>
      </c>
      <c r="C38" s="186">
        <f t="shared" si="29"/>
        <v>0.6333333333333333</v>
      </c>
      <c r="D38" s="72">
        <v>35540</v>
      </c>
      <c r="E38" s="72">
        <v>645</v>
      </c>
      <c r="F38" s="73">
        <v>28927</v>
      </c>
      <c r="G38" s="72">
        <v>512</v>
      </c>
      <c r="H38" s="72">
        <v>150</v>
      </c>
      <c r="I38" s="72">
        <v>2484</v>
      </c>
      <c r="J38" s="73">
        <v>891</v>
      </c>
      <c r="K38" s="73">
        <v>525</v>
      </c>
      <c r="L38" s="73">
        <v>1324</v>
      </c>
      <c r="M38" s="73">
        <v>81</v>
      </c>
      <c r="N38" s="73">
        <v>2741</v>
      </c>
      <c r="O38" s="78">
        <v>2891</v>
      </c>
      <c r="P38" s="79">
        <f t="shared" si="30"/>
        <v>3375</v>
      </c>
      <c r="Q38" s="203">
        <f t="shared" si="31"/>
        <v>1849</v>
      </c>
      <c r="R38" s="107">
        <f t="shared" si="8"/>
        <v>110.63219489807625</v>
      </c>
      <c r="S38" s="66">
        <f t="shared" si="32"/>
        <v>130.00770416024653</v>
      </c>
      <c r="T38" s="66">
        <f t="shared" si="33"/>
        <v>147.68370607028754</v>
      </c>
      <c r="U38" s="66">
        <f t="shared" ref="U38:U44" si="34">N38/N$7*100</f>
        <v>145.64293304994686</v>
      </c>
      <c r="V38" s="80">
        <f t="shared" si="9"/>
        <v>152.35903337169162</v>
      </c>
      <c r="W38" s="85"/>
    </row>
    <row r="39" spans="1:27" ht="12.75" thickBot="1" x14ac:dyDescent="0.25">
      <c r="A39" s="170" t="str">
        <f t="shared" si="28"/>
        <v>+</v>
      </c>
      <c r="B39" s="131">
        <v>40725</v>
      </c>
      <c r="C39" s="186">
        <f t="shared" si="29"/>
        <v>0.67741935483870963</v>
      </c>
      <c r="D39" s="72">
        <v>39636</v>
      </c>
      <c r="E39" s="72">
        <v>561</v>
      </c>
      <c r="F39" s="73">
        <v>32736</v>
      </c>
      <c r="G39" s="72">
        <v>487</v>
      </c>
      <c r="H39" s="72">
        <v>155</v>
      </c>
      <c r="I39" s="72">
        <v>2726</v>
      </c>
      <c r="J39" s="73">
        <v>942</v>
      </c>
      <c r="K39" s="73">
        <v>567</v>
      </c>
      <c r="L39" s="73">
        <v>1376</v>
      </c>
      <c r="M39" s="73">
        <v>86</v>
      </c>
      <c r="N39" s="73">
        <v>2885</v>
      </c>
      <c r="O39" s="78">
        <v>3040</v>
      </c>
      <c r="P39" s="79">
        <f t="shared" si="30"/>
        <v>3668</v>
      </c>
      <c r="Q39" s="203">
        <f t="shared" si="31"/>
        <v>1943</v>
      </c>
      <c r="R39" s="107">
        <f t="shared" si="8"/>
        <v>125.19983172065629</v>
      </c>
      <c r="S39" s="66">
        <f t="shared" si="32"/>
        <v>141.29429892141755</v>
      </c>
      <c r="T39" s="66">
        <f t="shared" si="33"/>
        <v>155.19169329073483</v>
      </c>
      <c r="U39" s="66">
        <f t="shared" si="34"/>
        <v>153.29436769394263</v>
      </c>
      <c r="V39" s="80">
        <f t="shared" si="9"/>
        <v>158.34292289988491</v>
      </c>
      <c r="W39" s="85"/>
    </row>
    <row r="40" spans="1:27" s="1" customFormat="1" hidden="1" x14ac:dyDescent="0.2">
      <c r="A40" s="170" t="str">
        <f t="shared" si="28"/>
        <v>-</v>
      </c>
      <c r="B40" s="131">
        <v>40756</v>
      </c>
      <c r="C40" s="186">
        <f t="shared" si="29"/>
        <v>0.74193548387096775</v>
      </c>
      <c r="D40" s="72">
        <v>38423</v>
      </c>
      <c r="E40" s="72">
        <v>612</v>
      </c>
      <c r="F40" s="73">
        <v>31667</v>
      </c>
      <c r="G40" s="72">
        <v>559</v>
      </c>
      <c r="H40" s="72">
        <v>108</v>
      </c>
      <c r="I40" s="72">
        <v>2660</v>
      </c>
      <c r="J40" s="73">
        <v>956</v>
      </c>
      <c r="K40" s="73">
        <v>536</v>
      </c>
      <c r="L40" s="73">
        <v>1245</v>
      </c>
      <c r="M40" s="73">
        <v>80</v>
      </c>
      <c r="N40" s="73">
        <v>2737</v>
      </c>
      <c r="O40" s="78">
        <v>2845</v>
      </c>
      <c r="P40" s="79">
        <f t="shared" si="30"/>
        <v>3616</v>
      </c>
      <c r="Q40" s="203">
        <f t="shared" si="31"/>
        <v>1781</v>
      </c>
      <c r="R40" s="107">
        <f t="shared" si="8"/>
        <v>121.11140857459748</v>
      </c>
      <c r="S40" s="66">
        <f t="shared" si="32"/>
        <v>139.29121725731895</v>
      </c>
      <c r="T40" s="66">
        <f t="shared" si="33"/>
        <v>142.25239616613419</v>
      </c>
      <c r="U40" s="66">
        <f t="shared" si="34"/>
        <v>145.43039319872474</v>
      </c>
      <c r="V40" s="80">
        <f t="shared" si="9"/>
        <v>143.2681242807825</v>
      </c>
      <c r="W40" s="85"/>
      <c r="X40"/>
      <c r="Y40"/>
    </row>
    <row r="41" spans="1:27" s="1" customFormat="1" hidden="1" x14ac:dyDescent="0.2">
      <c r="A41" s="170" t="str">
        <f t="shared" si="28"/>
        <v>-</v>
      </c>
      <c r="B41" s="132">
        <v>40787</v>
      </c>
      <c r="C41" s="186">
        <f t="shared" si="29"/>
        <v>0.73333333333333328</v>
      </c>
      <c r="D41" s="72">
        <v>37290</v>
      </c>
      <c r="E41" s="72">
        <v>516</v>
      </c>
      <c r="F41" s="73">
        <v>30191</v>
      </c>
      <c r="G41" s="72">
        <v>478</v>
      </c>
      <c r="H41" s="72">
        <v>141</v>
      </c>
      <c r="I41" s="72">
        <v>2754</v>
      </c>
      <c r="J41" s="73">
        <v>1025</v>
      </c>
      <c r="K41" s="73">
        <v>609</v>
      </c>
      <c r="L41" s="73">
        <v>1465</v>
      </c>
      <c r="M41" s="73">
        <v>112</v>
      </c>
      <c r="N41" s="73">
        <v>3099</v>
      </c>
      <c r="O41" s="78">
        <v>3239</v>
      </c>
      <c r="P41" s="79">
        <f t="shared" si="30"/>
        <v>3779</v>
      </c>
      <c r="Q41" s="203">
        <f t="shared" si="31"/>
        <v>2074</v>
      </c>
      <c r="R41" s="107">
        <f t="shared" si="8"/>
        <v>115.46640149921596</v>
      </c>
      <c r="S41" s="66">
        <f t="shared" si="32"/>
        <v>145.57010785824346</v>
      </c>
      <c r="T41" s="66">
        <f t="shared" si="33"/>
        <v>165.65495207667732</v>
      </c>
      <c r="U41" s="66">
        <f t="shared" si="34"/>
        <v>164.66524973432519</v>
      </c>
      <c r="V41" s="80">
        <f t="shared" si="9"/>
        <v>168.58457997698503</v>
      </c>
      <c r="W41" s="85"/>
      <c r="X41"/>
      <c r="Y41"/>
    </row>
    <row r="42" spans="1:27" s="1" customFormat="1" hidden="1" x14ac:dyDescent="0.2">
      <c r="A42" s="170" t="str">
        <f t="shared" si="28"/>
        <v>-</v>
      </c>
      <c r="B42" s="131">
        <v>40817</v>
      </c>
      <c r="C42" s="186">
        <f t="shared" si="29"/>
        <v>0.64516129032258063</v>
      </c>
      <c r="D42" s="72">
        <v>38462</v>
      </c>
      <c r="E42" s="72">
        <v>278</v>
      </c>
      <c r="F42" s="73">
        <v>32013</v>
      </c>
      <c r="G42" s="72">
        <v>425</v>
      </c>
      <c r="H42" s="72">
        <v>134</v>
      </c>
      <c r="I42" s="72">
        <v>2719</v>
      </c>
      <c r="J42" s="73">
        <v>924</v>
      </c>
      <c r="K42" s="73">
        <v>556</v>
      </c>
      <c r="L42" s="73">
        <v>1337</v>
      </c>
      <c r="M42" s="73">
        <v>76</v>
      </c>
      <c r="N42" s="73">
        <v>2817</v>
      </c>
      <c r="O42" s="78">
        <v>2951</v>
      </c>
      <c r="P42" s="79">
        <f t="shared" si="30"/>
        <v>3643</v>
      </c>
      <c r="Q42" s="203">
        <f t="shared" si="31"/>
        <v>1893</v>
      </c>
      <c r="R42" s="107">
        <f t="shared" si="8"/>
        <v>122.43469614104869</v>
      </c>
      <c r="S42" s="66">
        <f t="shared" si="32"/>
        <v>140.33127889060094</v>
      </c>
      <c r="T42" s="66">
        <f t="shared" si="33"/>
        <v>151.19808306709265</v>
      </c>
      <c r="U42" s="66">
        <f t="shared" si="34"/>
        <v>149.68119022316685</v>
      </c>
      <c r="V42" s="80">
        <f t="shared" si="9"/>
        <v>153.85500575373993</v>
      </c>
      <c r="W42" s="85"/>
      <c r="X42"/>
      <c r="Y42"/>
      <c r="AA42" s="1" t="s">
        <v>16</v>
      </c>
    </row>
    <row r="43" spans="1:27" s="1" customFormat="1" hidden="1" x14ac:dyDescent="0.2">
      <c r="A43" s="170" t="str">
        <f t="shared" si="28"/>
        <v>-</v>
      </c>
      <c r="B43" s="131">
        <v>40848</v>
      </c>
      <c r="C43" s="186">
        <f t="shared" si="29"/>
        <v>0.7</v>
      </c>
      <c r="D43" s="72">
        <v>34161</v>
      </c>
      <c r="E43" s="72">
        <v>103</v>
      </c>
      <c r="F43" s="73">
        <v>28239</v>
      </c>
      <c r="G43" s="73">
        <v>311</v>
      </c>
      <c r="H43" s="73">
        <v>85</v>
      </c>
      <c r="I43" s="73">
        <v>2490</v>
      </c>
      <c r="J43" s="73">
        <v>925</v>
      </c>
      <c r="K43" s="73">
        <v>574</v>
      </c>
      <c r="L43" s="73">
        <v>1387</v>
      </c>
      <c r="M43" s="73">
        <v>46</v>
      </c>
      <c r="N43" s="73">
        <v>2886</v>
      </c>
      <c r="O43" s="78">
        <v>2971</v>
      </c>
      <c r="P43" s="79">
        <f t="shared" si="30"/>
        <v>3415</v>
      </c>
      <c r="Q43" s="203">
        <f t="shared" si="31"/>
        <v>1961</v>
      </c>
      <c r="R43" s="107">
        <f t="shared" si="8"/>
        <v>108.00091788732932</v>
      </c>
      <c r="S43" s="66">
        <f t="shared" si="32"/>
        <v>131.54853620955316</v>
      </c>
      <c r="T43" s="66">
        <f t="shared" si="33"/>
        <v>156.62939297124601</v>
      </c>
      <c r="U43" s="66">
        <f t="shared" si="34"/>
        <v>153.34750265674813</v>
      </c>
      <c r="V43" s="80">
        <f t="shared" si="9"/>
        <v>159.60874568469507</v>
      </c>
      <c r="W43" s="85"/>
    </row>
    <row r="44" spans="1:27" s="1" customFormat="1" ht="12.75" hidden="1" thickBot="1" x14ac:dyDescent="0.25">
      <c r="A44" s="170" t="str">
        <f t="shared" si="28"/>
        <v>-</v>
      </c>
      <c r="B44" s="156">
        <v>40878</v>
      </c>
      <c r="C44" s="186">
        <f t="shared" si="29"/>
        <v>0.67741935483870963</v>
      </c>
      <c r="D44" s="97">
        <v>32599</v>
      </c>
      <c r="E44" s="97">
        <v>34</v>
      </c>
      <c r="F44" s="98">
        <v>27714</v>
      </c>
      <c r="G44" s="98">
        <v>213</v>
      </c>
      <c r="H44" s="98">
        <v>73</v>
      </c>
      <c r="I44" s="98">
        <v>2280</v>
      </c>
      <c r="J44" s="98">
        <v>795</v>
      </c>
      <c r="K44" s="98">
        <v>424</v>
      </c>
      <c r="L44" s="98">
        <v>1031</v>
      </c>
      <c r="M44" s="98">
        <v>33</v>
      </c>
      <c r="N44" s="98">
        <v>2251</v>
      </c>
      <c r="O44" s="99">
        <v>2324</v>
      </c>
      <c r="P44" s="96">
        <f t="shared" si="30"/>
        <v>3075</v>
      </c>
      <c r="Q44" s="205">
        <f t="shared" si="31"/>
        <v>1455</v>
      </c>
      <c r="R44" s="169">
        <f t="shared" si="8"/>
        <v>105.99303935441924</v>
      </c>
      <c r="S44" s="91">
        <f t="shared" si="32"/>
        <v>118.45146379044684</v>
      </c>
      <c r="T44" s="91">
        <f t="shared" si="33"/>
        <v>116.21405750798721</v>
      </c>
      <c r="U44" s="91">
        <f t="shared" si="34"/>
        <v>119.60680127523911</v>
      </c>
      <c r="V44" s="92">
        <f t="shared" si="9"/>
        <v>118.64211737629459</v>
      </c>
      <c r="W44" s="168"/>
    </row>
    <row r="45" spans="1:27" s="54" customFormat="1" ht="12.95" customHeight="1" thickTop="1" thickBot="1" x14ac:dyDescent="0.25">
      <c r="A45" s="165" t="s">
        <v>32</v>
      </c>
      <c r="B45" s="108" t="s">
        <v>46</v>
      </c>
      <c r="C45" s="187">
        <f>SUBTOTAL(1,C33:C44)</f>
        <v>0.67930656133421097</v>
      </c>
      <c r="D45" s="86">
        <f>SUBTOTAL(9,D33:D44)</f>
        <v>244127</v>
      </c>
      <c r="E45" s="86">
        <f t="shared" ref="E45" si="35">SUBTOTAL(9,E33:E44)</f>
        <v>2438</v>
      </c>
      <c r="F45" s="86">
        <f t="shared" ref="F45" si="36">SUBTOTAL(9,F33:F44)</f>
        <v>201912</v>
      </c>
      <c r="G45" s="86">
        <f t="shared" ref="G45" si="37">SUBTOTAL(9,G33:G44)</f>
        <v>2523</v>
      </c>
      <c r="H45" s="86">
        <f t="shared" ref="H45" si="38">SUBTOTAL(9,H33:H44)</f>
        <v>752</v>
      </c>
      <c r="I45" s="86">
        <f t="shared" ref="I45" si="39">SUBTOTAL(9,I33:I44)</f>
        <v>17085</v>
      </c>
      <c r="J45" s="86">
        <f t="shared" ref="J45" si="40">SUBTOTAL(9,J33:J44)</f>
        <v>6145</v>
      </c>
      <c r="K45" s="86">
        <f t="shared" ref="K45" si="41">SUBTOTAL(9,K33:K44)</f>
        <v>3684</v>
      </c>
      <c r="L45" s="86">
        <f t="shared" ref="L45" si="42">SUBTOTAL(9,L33:L44)</f>
        <v>9171</v>
      </c>
      <c r="M45" s="86">
        <f t="shared" ref="M45" si="43">SUBTOTAL(9,M33:M44)</f>
        <v>418</v>
      </c>
      <c r="N45" s="86">
        <f t="shared" ref="N45" si="44">SUBTOTAL(9,N33:N44)</f>
        <v>19000</v>
      </c>
      <c r="O45" s="87">
        <f t="shared" ref="O45" si="45">SUBTOTAL(9,O33:O44)</f>
        <v>19754</v>
      </c>
      <c r="P45" s="88">
        <f>SUBTOTAL(9,P33:P44)</f>
        <v>23230</v>
      </c>
      <c r="Q45" s="204">
        <f>SUBTOTAL(9,Q33:Q44)</f>
        <v>12855</v>
      </c>
      <c r="R45" s="212"/>
      <c r="S45" s="213"/>
      <c r="T45" s="213"/>
      <c r="U45" s="213"/>
      <c r="V45" s="214"/>
      <c r="W45" s="164"/>
    </row>
    <row r="46" spans="1:27" s="1" customFormat="1" x14ac:dyDescent="0.2">
      <c r="A46" s="170" t="str">
        <f t="shared" ref="A46:A57" si="46">IF(MONTH(B46)&lt;=MONTH(MONAT),"+","-")</f>
        <v>+</v>
      </c>
      <c r="B46" s="157">
        <v>40909</v>
      </c>
      <c r="C46" s="186">
        <f t="shared" ref="C46:C57" si="47">NETWORKDAYS(B46,EOMONTH(B46,0),WOCHENFEIERTAGE)/DAY(EOMONTH(B46,0))</f>
        <v>0.67741935483870963</v>
      </c>
      <c r="D46" s="69">
        <v>31538</v>
      </c>
      <c r="E46" s="69">
        <v>32</v>
      </c>
      <c r="F46" s="70">
        <v>26712</v>
      </c>
      <c r="G46" s="69">
        <v>182</v>
      </c>
      <c r="H46" s="69">
        <v>74</v>
      </c>
      <c r="I46" s="69">
        <v>2173</v>
      </c>
      <c r="J46" s="70">
        <v>770</v>
      </c>
      <c r="K46" s="70">
        <v>426</v>
      </c>
      <c r="L46" s="70">
        <v>1133</v>
      </c>
      <c r="M46" s="70">
        <v>35</v>
      </c>
      <c r="N46" s="70">
        <v>2328</v>
      </c>
      <c r="O46" s="77">
        <v>2403</v>
      </c>
      <c r="P46" s="81">
        <f t="shared" ref="P46:P55" si="48">I46+J46</f>
        <v>2943</v>
      </c>
      <c r="Q46" s="202">
        <f t="shared" ref="Q46:Q55" si="49">K46+L46</f>
        <v>1559</v>
      </c>
      <c r="R46" s="151">
        <f t="shared" ref="R46:R55" si="50">F46/F$7*100</f>
        <v>102.16085975446514</v>
      </c>
      <c r="S46" s="71">
        <f t="shared" ref="S46:S55" si="51">P46/P$7*100</f>
        <v>113.36671802773498</v>
      </c>
      <c r="T46" s="71">
        <f t="shared" ref="T46:T55" si="52">Q46/Q$7*100</f>
        <v>124.52076677316295</v>
      </c>
      <c r="U46" s="71">
        <f t="shared" ref="U46:U55" si="53">N46/N$7*100</f>
        <v>123.69819341126463</v>
      </c>
      <c r="V46" s="82">
        <f t="shared" si="9"/>
        <v>130.37974683544306</v>
      </c>
      <c r="W46" s="154"/>
    </row>
    <row r="47" spans="1:27" s="1" customFormat="1" x14ac:dyDescent="0.2">
      <c r="A47" s="170" t="str">
        <f t="shared" si="46"/>
        <v>+</v>
      </c>
      <c r="B47" s="132">
        <v>40940</v>
      </c>
      <c r="C47" s="186">
        <f t="shared" si="47"/>
        <v>0.72413793103448276</v>
      </c>
      <c r="D47" s="72">
        <v>32675</v>
      </c>
      <c r="E47" s="72">
        <v>28</v>
      </c>
      <c r="F47" s="73">
        <v>27585</v>
      </c>
      <c r="G47" s="72">
        <v>199</v>
      </c>
      <c r="H47" s="72">
        <v>77</v>
      </c>
      <c r="I47" s="72">
        <v>2284</v>
      </c>
      <c r="J47" s="73">
        <v>787</v>
      </c>
      <c r="K47" s="73">
        <v>448</v>
      </c>
      <c r="L47" s="73">
        <v>1245</v>
      </c>
      <c r="M47" s="73">
        <v>21</v>
      </c>
      <c r="N47" s="73">
        <v>2480</v>
      </c>
      <c r="O47" s="78">
        <v>2558</v>
      </c>
      <c r="P47" s="79">
        <f t="shared" si="48"/>
        <v>3071</v>
      </c>
      <c r="Q47" s="203">
        <f t="shared" si="49"/>
        <v>1693</v>
      </c>
      <c r="R47" s="107">
        <f t="shared" si="50"/>
        <v>105.49967491490419</v>
      </c>
      <c r="S47" s="66">
        <f t="shared" si="51"/>
        <v>118.29738058551618</v>
      </c>
      <c r="T47" s="66">
        <f t="shared" si="52"/>
        <v>135.22364217252397</v>
      </c>
      <c r="U47" s="66">
        <f t="shared" si="53"/>
        <v>131.77470775770456</v>
      </c>
      <c r="V47" s="80">
        <f t="shared" si="9"/>
        <v>143.2681242807825</v>
      </c>
      <c r="W47" s="85"/>
    </row>
    <row r="48" spans="1:27" s="1" customFormat="1" ht="12.75" thickBot="1" x14ac:dyDescent="0.25">
      <c r="A48" s="170" t="str">
        <f t="shared" si="46"/>
        <v>+</v>
      </c>
      <c r="B48" s="132">
        <v>40969</v>
      </c>
      <c r="C48" s="186">
        <f t="shared" si="47"/>
        <v>0.70967741935483875</v>
      </c>
      <c r="D48" s="72">
        <v>34519</v>
      </c>
      <c r="E48" s="72">
        <v>213</v>
      </c>
      <c r="F48" s="73">
        <v>28499</v>
      </c>
      <c r="G48" s="72">
        <v>329</v>
      </c>
      <c r="H48" s="72">
        <v>65</v>
      </c>
      <c r="I48" s="72">
        <v>2486</v>
      </c>
      <c r="J48" s="73">
        <v>906</v>
      </c>
      <c r="K48" s="73">
        <v>548</v>
      </c>
      <c r="L48" s="73">
        <v>1440</v>
      </c>
      <c r="M48" s="73">
        <v>34</v>
      </c>
      <c r="N48" s="73">
        <v>2894</v>
      </c>
      <c r="O48" s="78">
        <v>2958</v>
      </c>
      <c r="P48" s="79">
        <f t="shared" si="48"/>
        <v>3392</v>
      </c>
      <c r="Q48" s="203">
        <f t="shared" si="49"/>
        <v>1988</v>
      </c>
      <c r="R48" s="199">
        <f t="shared" si="50"/>
        <v>108.99529582743719</v>
      </c>
      <c r="S48" s="200">
        <f t="shared" si="51"/>
        <v>130.66255778120183</v>
      </c>
      <c r="T48" s="200">
        <f t="shared" si="52"/>
        <v>158.78594249201279</v>
      </c>
      <c r="U48" s="200">
        <f t="shared" si="53"/>
        <v>153.77258235919237</v>
      </c>
      <c r="V48" s="201">
        <f t="shared" si="9"/>
        <v>165.70771001150749</v>
      </c>
      <c r="W48" s="85"/>
    </row>
    <row r="49" spans="1:25" s="1" customFormat="1" x14ac:dyDescent="0.2">
      <c r="A49" s="170" t="str">
        <f t="shared" si="46"/>
        <v>+</v>
      </c>
      <c r="B49" s="132">
        <v>41000</v>
      </c>
      <c r="C49" s="186">
        <f t="shared" si="47"/>
        <v>0.6333333333333333</v>
      </c>
      <c r="D49" s="72">
        <v>34597</v>
      </c>
      <c r="E49" s="72">
        <v>255</v>
      </c>
      <c r="F49" s="73">
        <v>28577</v>
      </c>
      <c r="G49" s="72">
        <v>387</v>
      </c>
      <c r="H49" s="72">
        <v>86</v>
      </c>
      <c r="I49" s="72">
        <v>2548</v>
      </c>
      <c r="J49" s="73">
        <v>862</v>
      </c>
      <c r="K49" s="73">
        <v>514</v>
      </c>
      <c r="L49" s="73">
        <v>1326</v>
      </c>
      <c r="M49" s="73">
        <v>44</v>
      </c>
      <c r="N49" s="73">
        <v>2702</v>
      </c>
      <c r="O49" s="78">
        <v>2787</v>
      </c>
      <c r="P49" s="79">
        <f t="shared" si="48"/>
        <v>3410</v>
      </c>
      <c r="Q49" s="100">
        <f t="shared" si="49"/>
        <v>1840</v>
      </c>
      <c r="R49" s="151">
        <f t="shared" si="50"/>
        <v>109.29360920946954</v>
      </c>
      <c r="S49" s="71">
        <f t="shared" si="51"/>
        <v>131.35593220338984</v>
      </c>
      <c r="T49" s="71">
        <f t="shared" si="52"/>
        <v>146.96485623003196</v>
      </c>
      <c r="U49" s="82">
        <f t="shared" si="53"/>
        <v>143.57066950053135</v>
      </c>
      <c r="V49" s="191">
        <f t="shared" si="9"/>
        <v>152.5891829689298</v>
      </c>
      <c r="W49" s="85"/>
    </row>
    <row r="50" spans="1:25" s="1" customFormat="1" x14ac:dyDescent="0.2">
      <c r="A50" s="170" t="str">
        <f t="shared" si="46"/>
        <v>+</v>
      </c>
      <c r="B50" s="132">
        <v>41030</v>
      </c>
      <c r="C50" s="186">
        <f t="shared" si="47"/>
        <v>0.64516129032258063</v>
      </c>
      <c r="D50" s="72">
        <v>35800</v>
      </c>
      <c r="E50" s="72">
        <v>580</v>
      </c>
      <c r="F50" s="73">
        <v>29078</v>
      </c>
      <c r="G50" s="72">
        <v>459</v>
      </c>
      <c r="H50" s="72">
        <v>150</v>
      </c>
      <c r="I50" s="72">
        <v>2682</v>
      </c>
      <c r="J50" s="73">
        <v>897</v>
      </c>
      <c r="K50" s="73">
        <v>534</v>
      </c>
      <c r="L50" s="73">
        <v>1374</v>
      </c>
      <c r="M50" s="73">
        <v>47</v>
      </c>
      <c r="N50" s="73">
        <v>2805</v>
      </c>
      <c r="O50" s="78">
        <v>2954</v>
      </c>
      <c r="P50" s="79">
        <f t="shared" si="48"/>
        <v>3579</v>
      </c>
      <c r="Q50" s="100">
        <f t="shared" si="49"/>
        <v>1908</v>
      </c>
      <c r="R50" s="107">
        <f t="shared" si="50"/>
        <v>111.2096990094466</v>
      </c>
      <c r="S50" s="66">
        <f t="shared" si="51"/>
        <v>137.86594761171031</v>
      </c>
      <c r="T50" s="66">
        <f t="shared" si="52"/>
        <v>152.39616613418531</v>
      </c>
      <c r="U50" s="80">
        <f t="shared" si="53"/>
        <v>149.04357066950053</v>
      </c>
      <c r="V50" s="192">
        <f t="shared" si="9"/>
        <v>158.11277330264673</v>
      </c>
      <c r="W50" s="85"/>
    </row>
    <row r="51" spans="1:25" s="1" customFormat="1" x14ac:dyDescent="0.2">
      <c r="A51" s="170" t="str">
        <f t="shared" si="46"/>
        <v>+</v>
      </c>
      <c r="B51" s="132">
        <v>41061</v>
      </c>
      <c r="C51" s="186">
        <f t="shared" si="47"/>
        <v>0.66666666666666663</v>
      </c>
      <c r="D51" s="72">
        <v>35879</v>
      </c>
      <c r="E51" s="72">
        <v>603</v>
      </c>
      <c r="F51" s="73">
        <v>28945</v>
      </c>
      <c r="G51" s="72">
        <v>469</v>
      </c>
      <c r="H51" s="72">
        <v>162</v>
      </c>
      <c r="I51" s="72">
        <v>2720</v>
      </c>
      <c r="J51" s="73">
        <v>941</v>
      </c>
      <c r="K51" s="73">
        <v>554</v>
      </c>
      <c r="L51" s="73">
        <v>1437</v>
      </c>
      <c r="M51" s="73">
        <v>49</v>
      </c>
      <c r="N51" s="73">
        <v>2932</v>
      </c>
      <c r="O51" s="78">
        <v>3094</v>
      </c>
      <c r="P51" s="79">
        <f t="shared" si="48"/>
        <v>3661</v>
      </c>
      <c r="Q51" s="100">
        <f t="shared" si="49"/>
        <v>1991</v>
      </c>
      <c r="R51" s="107">
        <f t="shared" si="50"/>
        <v>110.70103644777602</v>
      </c>
      <c r="S51" s="66">
        <f t="shared" si="51"/>
        <v>141.0246533127889</v>
      </c>
      <c r="T51" s="66">
        <f t="shared" si="52"/>
        <v>159.02555910543131</v>
      </c>
      <c r="U51" s="80">
        <f t="shared" si="53"/>
        <v>155.79171094580232</v>
      </c>
      <c r="V51" s="192">
        <f t="shared" si="9"/>
        <v>165.36248561565017</v>
      </c>
      <c r="W51" s="85"/>
    </row>
    <row r="52" spans="1:25" s="1" customFormat="1" ht="12.75" thickBot="1" x14ac:dyDescent="0.25">
      <c r="A52" s="170" t="str">
        <f t="shared" si="46"/>
        <v>+</v>
      </c>
      <c r="B52" s="132">
        <v>41091</v>
      </c>
      <c r="C52" s="186">
        <f t="shared" si="47"/>
        <v>0.70967741935483875</v>
      </c>
      <c r="D52" s="72">
        <v>38570</v>
      </c>
      <c r="E52" s="72">
        <v>566</v>
      </c>
      <c r="F52" s="73">
        <v>31502</v>
      </c>
      <c r="G52" s="72">
        <v>477</v>
      </c>
      <c r="H52" s="72">
        <v>145</v>
      </c>
      <c r="I52" s="72">
        <v>2843</v>
      </c>
      <c r="J52" s="73">
        <v>949</v>
      </c>
      <c r="K52" s="73">
        <v>575</v>
      </c>
      <c r="L52" s="73">
        <v>1464</v>
      </c>
      <c r="M52" s="73">
        <v>50</v>
      </c>
      <c r="N52" s="73">
        <v>2988</v>
      </c>
      <c r="O52" s="78">
        <v>3133</v>
      </c>
      <c r="P52" s="79">
        <f t="shared" si="48"/>
        <v>3792</v>
      </c>
      <c r="Q52" s="100">
        <f t="shared" si="49"/>
        <v>2039</v>
      </c>
      <c r="R52" s="107">
        <f t="shared" si="50"/>
        <v>120.48036103568288</v>
      </c>
      <c r="S52" s="66">
        <f t="shared" si="51"/>
        <v>146.0708782742681</v>
      </c>
      <c r="T52" s="66">
        <f t="shared" si="52"/>
        <v>162.85942492012779</v>
      </c>
      <c r="U52" s="80">
        <f t="shared" si="53"/>
        <v>158.76726886291181</v>
      </c>
      <c r="V52" s="192">
        <f t="shared" si="9"/>
        <v>168.46950517836595</v>
      </c>
      <c r="W52" s="85"/>
    </row>
    <row r="53" spans="1:25" s="1" customFormat="1" hidden="1" x14ac:dyDescent="0.2">
      <c r="A53" s="170" t="str">
        <f t="shared" si="46"/>
        <v>-</v>
      </c>
      <c r="B53" s="132">
        <v>41122</v>
      </c>
      <c r="C53" s="186">
        <f t="shared" si="47"/>
        <v>0.74193548387096775</v>
      </c>
      <c r="D53" s="72"/>
      <c r="E53" s="72"/>
      <c r="F53" s="73"/>
      <c r="G53" s="72"/>
      <c r="H53" s="72"/>
      <c r="I53" s="72"/>
      <c r="J53" s="73"/>
      <c r="K53" s="73"/>
      <c r="L53" s="73"/>
      <c r="M53" s="73"/>
      <c r="N53" s="73"/>
      <c r="O53" s="78"/>
      <c r="P53" s="79">
        <f t="shared" si="48"/>
        <v>0</v>
      </c>
      <c r="Q53" s="100">
        <f t="shared" si="49"/>
        <v>0</v>
      </c>
      <c r="R53" s="107">
        <f t="shared" si="50"/>
        <v>0</v>
      </c>
      <c r="S53" s="66">
        <f t="shared" si="51"/>
        <v>0</v>
      </c>
      <c r="T53" s="66">
        <f t="shared" si="52"/>
        <v>0</v>
      </c>
      <c r="U53" s="80">
        <f t="shared" si="53"/>
        <v>0</v>
      </c>
      <c r="V53" s="192">
        <f t="shared" si="9"/>
        <v>0</v>
      </c>
      <c r="W53" s="85"/>
    </row>
    <row r="54" spans="1:25" s="1" customFormat="1" hidden="1" x14ac:dyDescent="0.2">
      <c r="A54" s="170" t="str">
        <f t="shared" si="46"/>
        <v>-</v>
      </c>
      <c r="B54" s="132">
        <v>41153</v>
      </c>
      <c r="C54" s="186">
        <f t="shared" si="47"/>
        <v>0.66666666666666663</v>
      </c>
      <c r="D54" s="72"/>
      <c r="E54" s="72"/>
      <c r="F54" s="73"/>
      <c r="G54" s="72"/>
      <c r="H54" s="72"/>
      <c r="I54" s="72"/>
      <c r="J54" s="73"/>
      <c r="K54" s="73"/>
      <c r="L54" s="73"/>
      <c r="M54" s="73"/>
      <c r="N54" s="73"/>
      <c r="O54" s="78"/>
      <c r="P54" s="79">
        <f t="shared" si="48"/>
        <v>0</v>
      </c>
      <c r="Q54" s="100">
        <f t="shared" si="49"/>
        <v>0</v>
      </c>
      <c r="R54" s="107">
        <f t="shared" si="50"/>
        <v>0</v>
      </c>
      <c r="S54" s="66">
        <f t="shared" si="51"/>
        <v>0</v>
      </c>
      <c r="T54" s="66">
        <f t="shared" si="52"/>
        <v>0</v>
      </c>
      <c r="U54" s="80">
        <f t="shared" si="53"/>
        <v>0</v>
      </c>
      <c r="V54" s="192">
        <f t="shared" si="9"/>
        <v>0</v>
      </c>
      <c r="W54" s="85"/>
    </row>
    <row r="55" spans="1:25" s="1" customFormat="1" hidden="1" x14ac:dyDescent="0.2">
      <c r="A55" s="170" t="str">
        <f t="shared" si="46"/>
        <v>-</v>
      </c>
      <c r="B55" s="132">
        <v>41183</v>
      </c>
      <c r="C55" s="186">
        <f t="shared" si="47"/>
        <v>0.70967741935483875</v>
      </c>
      <c r="D55" s="72"/>
      <c r="E55" s="72"/>
      <c r="F55" s="73"/>
      <c r="G55" s="72"/>
      <c r="H55" s="72"/>
      <c r="I55" s="72"/>
      <c r="J55" s="73"/>
      <c r="K55" s="73"/>
      <c r="L55" s="73"/>
      <c r="M55" s="73"/>
      <c r="N55" s="73"/>
      <c r="O55" s="78"/>
      <c r="P55" s="79">
        <f t="shared" si="48"/>
        <v>0</v>
      </c>
      <c r="Q55" s="100">
        <f t="shared" si="49"/>
        <v>0</v>
      </c>
      <c r="R55" s="107">
        <f t="shared" si="50"/>
        <v>0</v>
      </c>
      <c r="S55" s="66">
        <f t="shared" si="51"/>
        <v>0</v>
      </c>
      <c r="T55" s="66">
        <f t="shared" si="52"/>
        <v>0</v>
      </c>
      <c r="U55" s="80">
        <f t="shared" si="53"/>
        <v>0</v>
      </c>
      <c r="V55" s="192">
        <f t="shared" si="9"/>
        <v>0</v>
      </c>
      <c r="W55" s="85"/>
    </row>
    <row r="56" spans="1:25" s="1" customFormat="1" hidden="1" x14ac:dyDescent="0.2">
      <c r="A56" s="170" t="str">
        <f t="shared" si="46"/>
        <v>-</v>
      </c>
      <c r="B56" s="132">
        <v>41214</v>
      </c>
      <c r="C56" s="186">
        <f t="shared" si="47"/>
        <v>0.7</v>
      </c>
      <c r="D56" s="72"/>
      <c r="E56" s="72"/>
      <c r="F56" s="73"/>
      <c r="G56" s="72"/>
      <c r="H56" s="72"/>
      <c r="I56" s="72"/>
      <c r="J56" s="73"/>
      <c r="K56" s="73"/>
      <c r="L56" s="73"/>
      <c r="M56" s="73"/>
      <c r="N56" s="73"/>
      <c r="O56" s="78"/>
      <c r="P56" s="79">
        <f t="shared" ref="P56:P57" si="54">I56+J56</f>
        <v>0</v>
      </c>
      <c r="Q56" s="100">
        <f t="shared" ref="Q56:Q57" si="55">K56+L56</f>
        <v>0</v>
      </c>
      <c r="R56" s="107">
        <f t="shared" ref="R56:R57" si="56">F56/F$7*100</f>
        <v>0</v>
      </c>
      <c r="S56" s="66">
        <f t="shared" ref="S56:S57" si="57">P56/P$7*100</f>
        <v>0</v>
      </c>
      <c r="T56" s="66">
        <f t="shared" ref="T56:T57" si="58">Q56/Q$7*100</f>
        <v>0</v>
      </c>
      <c r="U56" s="80">
        <f t="shared" ref="U56:U57" si="59">N56/N$7*100</f>
        <v>0</v>
      </c>
      <c r="V56" s="192">
        <f t="shared" si="9"/>
        <v>0</v>
      </c>
      <c r="W56" s="85"/>
    </row>
    <row r="57" spans="1:25" s="1" customFormat="1" ht="12.75" hidden="1" thickBot="1" x14ac:dyDescent="0.25">
      <c r="A57" s="170" t="str">
        <f t="shared" si="46"/>
        <v>-</v>
      </c>
      <c r="B57" s="133">
        <v>41244</v>
      </c>
      <c r="C57" s="186">
        <f t="shared" si="47"/>
        <v>0.61290322580645162</v>
      </c>
      <c r="D57" s="97"/>
      <c r="E57" s="97"/>
      <c r="F57" s="98"/>
      <c r="G57" s="97"/>
      <c r="H57" s="97"/>
      <c r="I57" s="97"/>
      <c r="J57" s="98"/>
      <c r="K57" s="98"/>
      <c r="L57" s="98"/>
      <c r="M57" s="98"/>
      <c r="N57" s="98"/>
      <c r="O57" s="99"/>
      <c r="P57" s="79">
        <f t="shared" si="54"/>
        <v>0</v>
      </c>
      <c r="Q57" s="100">
        <f t="shared" si="55"/>
        <v>0</v>
      </c>
      <c r="R57" s="169">
        <f t="shared" si="56"/>
        <v>0</v>
      </c>
      <c r="S57" s="91">
        <f t="shared" si="57"/>
        <v>0</v>
      </c>
      <c r="T57" s="91">
        <f t="shared" si="58"/>
        <v>0</v>
      </c>
      <c r="U57" s="92">
        <f t="shared" si="59"/>
        <v>0</v>
      </c>
      <c r="V57" s="193">
        <f t="shared" si="9"/>
        <v>0</v>
      </c>
      <c r="W57" s="168"/>
    </row>
    <row r="58" spans="1:25" s="54" customFormat="1" ht="12.95" customHeight="1" thickTop="1" thickBot="1" x14ac:dyDescent="0.25">
      <c r="A58" s="166" t="s">
        <v>32</v>
      </c>
      <c r="B58" s="108" t="s">
        <v>47</v>
      </c>
      <c r="C58" s="187">
        <f>SUBTOTAL(1,C46:C57)</f>
        <v>0.68086763070077871</v>
      </c>
      <c r="D58" s="86">
        <f>SUBTOTAL(9,D46:D57)</f>
        <v>243578</v>
      </c>
      <c r="E58" s="86">
        <f t="shared" ref="E58:O58" si="60">SUBTOTAL(9,E46:E57)</f>
        <v>2277</v>
      </c>
      <c r="F58" s="86">
        <f t="shared" si="60"/>
        <v>200898</v>
      </c>
      <c r="G58" s="86">
        <f t="shared" si="60"/>
        <v>2502</v>
      </c>
      <c r="H58" s="86">
        <f t="shared" si="60"/>
        <v>759</v>
      </c>
      <c r="I58" s="86">
        <f t="shared" si="60"/>
        <v>17736</v>
      </c>
      <c r="J58" s="86">
        <f t="shared" si="60"/>
        <v>6112</v>
      </c>
      <c r="K58" s="86">
        <f t="shared" si="60"/>
        <v>3599</v>
      </c>
      <c r="L58" s="86">
        <f t="shared" si="60"/>
        <v>9419</v>
      </c>
      <c r="M58" s="86">
        <f t="shared" si="60"/>
        <v>280</v>
      </c>
      <c r="N58" s="86">
        <f t="shared" si="60"/>
        <v>19129</v>
      </c>
      <c r="O58" s="87">
        <f t="shared" si="60"/>
        <v>19887</v>
      </c>
      <c r="P58" s="88">
        <f>SUBTOTAL(9,P46:P57)</f>
        <v>23848</v>
      </c>
      <c r="Q58" s="204">
        <f>SUBTOTAL(9,Q46:Q57)</f>
        <v>13018</v>
      </c>
      <c r="R58" s="212"/>
      <c r="S58" s="213"/>
      <c r="T58" s="213"/>
      <c r="U58" s="213"/>
      <c r="V58" s="214"/>
      <c r="W58" s="164"/>
    </row>
    <row r="59" spans="1:25" s="1" customFormat="1" ht="6" customHeight="1" thickBot="1" x14ac:dyDescent="0.25">
      <c r="A59" s="159" t="s">
        <v>32</v>
      </c>
      <c r="B59" s="223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5"/>
      <c r="X59"/>
      <c r="Y59"/>
    </row>
    <row r="60" spans="1:25" s="1" customFormat="1" ht="12.75" thickBot="1" x14ac:dyDescent="0.25">
      <c r="A60" s="74" t="s">
        <v>32</v>
      </c>
      <c r="B60" s="230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2"/>
      <c r="S60" s="232"/>
      <c r="T60" s="232"/>
      <c r="U60" s="232"/>
      <c r="V60" s="232"/>
      <c r="W60" s="233"/>
      <c r="X60"/>
      <c r="Y60"/>
    </row>
    <row r="61" spans="1:25" x14ac:dyDescent="0.2">
      <c r="A61" s="74" t="s">
        <v>32</v>
      </c>
      <c r="B61" s="102" t="s">
        <v>56</v>
      </c>
      <c r="C61" s="186">
        <f>SUBTOTAL(1,C7:C18)</f>
        <v>0.67961378099626946</v>
      </c>
      <c r="D61" s="149">
        <f t="shared" ref="D61:O61" si="61">SUBTOTAL(1,D7:D18)</f>
        <v>33593</v>
      </c>
      <c r="E61" s="149">
        <f t="shared" si="61"/>
        <v>330.71428571428572</v>
      </c>
      <c r="F61" s="149">
        <f t="shared" si="61"/>
        <v>28116</v>
      </c>
      <c r="G61" s="149">
        <f t="shared" si="61"/>
        <v>334.57142857142856</v>
      </c>
      <c r="H61" s="149">
        <f t="shared" si="61"/>
        <v>101.57142857142857</v>
      </c>
      <c r="I61" s="149">
        <f t="shared" si="61"/>
        <v>2254.1428571428573</v>
      </c>
      <c r="J61" s="149">
        <f t="shared" si="61"/>
        <v>822.28571428571433</v>
      </c>
      <c r="K61" s="149">
        <f t="shared" si="61"/>
        <v>505</v>
      </c>
      <c r="L61" s="149">
        <f t="shared" si="61"/>
        <v>1075.7142857142858</v>
      </c>
      <c r="M61" s="149">
        <f t="shared" si="61"/>
        <v>52.428571428571431</v>
      </c>
      <c r="N61" s="149">
        <f t="shared" si="61"/>
        <v>2403</v>
      </c>
      <c r="O61" s="149">
        <f t="shared" si="61"/>
        <v>2504.5714285714284</v>
      </c>
      <c r="P61" s="101">
        <f t="shared" ref="P61:Q61" si="62">SUBTOTAL(1,P7:P18)</f>
        <v>3076.4285714285716</v>
      </c>
      <c r="Q61" s="195">
        <f t="shared" si="62"/>
        <v>1580.7142857142858</v>
      </c>
      <c r="R61" s="196">
        <f t="shared" ref="R61:R63" si="63">F61/F$7*100</f>
        <v>107.53050063104754</v>
      </c>
      <c r="S61" s="197">
        <f t="shared" ref="S61:T63" si="64">P61/P$7*100</f>
        <v>118.50649350649351</v>
      </c>
      <c r="T61" s="197">
        <f t="shared" si="64"/>
        <v>126.25513464171611</v>
      </c>
      <c r="U61" s="197">
        <f t="shared" ref="U61:V63" si="65">N61/N$7*100</f>
        <v>127.68331562167907</v>
      </c>
      <c r="V61" s="198">
        <f t="shared" si="65"/>
        <v>127.78425655976675</v>
      </c>
      <c r="W61" s="85"/>
    </row>
    <row r="62" spans="1:25" x14ac:dyDescent="0.2">
      <c r="A62" s="74" t="s">
        <v>32</v>
      </c>
      <c r="B62" s="102" t="s">
        <v>57</v>
      </c>
      <c r="C62" s="186">
        <f>SUBTOTAL(1,C20:C31)</f>
        <v>0.67976739082729865</v>
      </c>
      <c r="D62" s="149">
        <f t="shared" ref="D62:O62" si="66">SUBTOTAL(1,D20:D31)</f>
        <v>33727.714285714283</v>
      </c>
      <c r="E62" s="149">
        <f t="shared" si="66"/>
        <v>311.28571428571428</v>
      </c>
      <c r="F62" s="149">
        <f t="shared" si="66"/>
        <v>28088.142857142859</v>
      </c>
      <c r="G62" s="149">
        <f t="shared" si="66"/>
        <v>336</v>
      </c>
      <c r="H62" s="149">
        <f t="shared" si="66"/>
        <v>103.85714285714286</v>
      </c>
      <c r="I62" s="149">
        <f t="shared" si="66"/>
        <v>2314</v>
      </c>
      <c r="J62" s="149">
        <f t="shared" si="66"/>
        <v>856.71428571428567</v>
      </c>
      <c r="K62" s="149">
        <f t="shared" si="66"/>
        <v>504.71428571428572</v>
      </c>
      <c r="L62" s="149">
        <f t="shared" si="66"/>
        <v>1160.7142857142858</v>
      </c>
      <c r="M62" s="149">
        <f t="shared" si="66"/>
        <v>57.571428571428569</v>
      </c>
      <c r="N62" s="149">
        <f t="shared" si="66"/>
        <v>2517.1428571428573</v>
      </c>
      <c r="O62" s="149">
        <f t="shared" si="66"/>
        <v>2617.1428571428573</v>
      </c>
      <c r="P62" s="101">
        <f t="shared" ref="P62:Q62" si="67">SUBTOTAL(1,P20:P31)</f>
        <v>3170.7142857142858</v>
      </c>
      <c r="Q62" s="195">
        <f t="shared" si="67"/>
        <v>1665.4285714285713</v>
      </c>
      <c r="R62" s="107">
        <f t="shared" si="63"/>
        <v>107.42396013746456</v>
      </c>
      <c r="S62" s="66">
        <f t="shared" si="64"/>
        <v>122.13845476557341</v>
      </c>
      <c r="T62" s="66">
        <f t="shared" si="64"/>
        <v>133.0214513920584</v>
      </c>
      <c r="U62" s="66">
        <f t="shared" si="65"/>
        <v>133.74829209048127</v>
      </c>
      <c r="V62" s="80">
        <f t="shared" si="65"/>
        <v>133.52769679300292</v>
      </c>
      <c r="W62" s="85"/>
    </row>
    <row r="63" spans="1:25" x14ac:dyDescent="0.2">
      <c r="A63" s="74" t="s">
        <v>32</v>
      </c>
      <c r="B63" s="102" t="s">
        <v>58</v>
      </c>
      <c r="C63" s="186">
        <f>SUBTOTAL(1,C33:C44)</f>
        <v>0.67930656133421097</v>
      </c>
      <c r="D63" s="149">
        <f t="shared" ref="D63:O63" si="68">SUBTOTAL(1,D33:D44)</f>
        <v>34875.285714285717</v>
      </c>
      <c r="E63" s="149">
        <f t="shared" si="68"/>
        <v>348.28571428571428</v>
      </c>
      <c r="F63" s="149">
        <f t="shared" si="68"/>
        <v>28844.571428571428</v>
      </c>
      <c r="G63" s="149">
        <f t="shared" si="68"/>
        <v>360.42857142857144</v>
      </c>
      <c r="H63" s="149">
        <f t="shared" si="68"/>
        <v>107.42857142857143</v>
      </c>
      <c r="I63" s="149">
        <f t="shared" si="68"/>
        <v>2440.7142857142858</v>
      </c>
      <c r="J63" s="149">
        <f t="shared" si="68"/>
        <v>877.85714285714289</v>
      </c>
      <c r="K63" s="149">
        <f t="shared" si="68"/>
        <v>526.28571428571433</v>
      </c>
      <c r="L63" s="149">
        <f t="shared" si="68"/>
        <v>1310.1428571428571</v>
      </c>
      <c r="M63" s="149">
        <f t="shared" si="68"/>
        <v>59.714285714285715</v>
      </c>
      <c r="N63" s="149">
        <f t="shared" si="68"/>
        <v>2714.2857142857142</v>
      </c>
      <c r="O63" s="149">
        <f t="shared" si="68"/>
        <v>2822</v>
      </c>
      <c r="P63" s="101">
        <f t="shared" ref="P63:Q64" si="69">SUBTOTAL(1,P33:P44)</f>
        <v>3318.5714285714284</v>
      </c>
      <c r="Q63" s="195">
        <f t="shared" si="69"/>
        <v>1836.4285714285713</v>
      </c>
      <c r="R63" s="107">
        <f t="shared" si="63"/>
        <v>110.31694430937173</v>
      </c>
      <c r="S63" s="66">
        <f t="shared" si="64"/>
        <v>127.83403037640326</v>
      </c>
      <c r="T63" s="66">
        <f t="shared" si="64"/>
        <v>146.67959835691465</v>
      </c>
      <c r="U63" s="66">
        <f t="shared" si="65"/>
        <v>144.22347047214211</v>
      </c>
      <c r="V63" s="80">
        <f t="shared" si="65"/>
        <v>143.9795918367347</v>
      </c>
      <c r="W63" s="85"/>
    </row>
    <row r="64" spans="1:25" s="1" customFormat="1" ht="12.75" thickBot="1" x14ac:dyDescent="0.25">
      <c r="A64" s="74" t="s">
        <v>32</v>
      </c>
      <c r="B64" s="102" t="s">
        <v>59</v>
      </c>
      <c r="C64" s="186">
        <f>SUBTOTAL(1,C34:C45)</f>
        <v>0.68499743983614947</v>
      </c>
      <c r="D64" s="149">
        <f>SUBTOTAL(1,D46:D57)</f>
        <v>34796.857142857145</v>
      </c>
      <c r="E64" s="149">
        <f t="shared" ref="E64:O64" si="70">SUBTOTAL(1,E46:E57)</f>
        <v>325.28571428571428</v>
      </c>
      <c r="F64" s="149">
        <f t="shared" si="70"/>
        <v>28699.714285714286</v>
      </c>
      <c r="G64" s="149">
        <f t="shared" si="70"/>
        <v>357.42857142857144</v>
      </c>
      <c r="H64" s="149">
        <f t="shared" si="70"/>
        <v>108.42857142857143</v>
      </c>
      <c r="I64" s="149">
        <f t="shared" si="70"/>
        <v>2533.7142857142858</v>
      </c>
      <c r="J64" s="149">
        <f t="shared" si="70"/>
        <v>873.14285714285711</v>
      </c>
      <c r="K64" s="149">
        <f t="shared" si="70"/>
        <v>514.14285714285711</v>
      </c>
      <c r="L64" s="149">
        <f t="shared" si="70"/>
        <v>1345.5714285714287</v>
      </c>
      <c r="M64" s="149">
        <f t="shared" si="70"/>
        <v>40</v>
      </c>
      <c r="N64" s="149">
        <f t="shared" si="70"/>
        <v>2732.7142857142858</v>
      </c>
      <c r="O64" s="149">
        <f t="shared" si="70"/>
        <v>2841</v>
      </c>
      <c r="P64" s="101">
        <f t="shared" si="69"/>
        <v>3417.1666666666665</v>
      </c>
      <c r="Q64" s="195">
        <f t="shared" si="69"/>
        <v>1904.1666666666667</v>
      </c>
      <c r="R64" s="199">
        <f t="shared" ref="R64" si="71">F64/F$7*100</f>
        <v>109.76293374274022</v>
      </c>
      <c r="S64" s="200">
        <f t="shared" ref="S64" si="72">P64/P$7*100</f>
        <v>131.63199794555726</v>
      </c>
      <c r="T64" s="200">
        <f t="shared" ref="T64" si="73">Q64/Q$7*100</f>
        <v>152.08998935037275</v>
      </c>
      <c r="U64" s="200">
        <f t="shared" ref="U64:V64" si="74">N64/N$7*100</f>
        <v>145.20267192955822</v>
      </c>
      <c r="V64" s="201">
        <f t="shared" si="74"/>
        <v>144.94897959183672</v>
      </c>
      <c r="W64" s="85"/>
    </row>
    <row r="65" spans="1:25" ht="12.75" thickBot="1" x14ac:dyDescent="0.25">
      <c r="A65" s="74" t="s">
        <v>32</v>
      </c>
      <c r="B65" s="226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8"/>
      <c r="S65" s="228"/>
      <c r="T65" s="228"/>
      <c r="U65" s="228"/>
      <c r="V65" s="228"/>
      <c r="W65" s="229"/>
    </row>
    <row r="66" spans="1:25" ht="12.75" thickBot="1" x14ac:dyDescent="0.25">
      <c r="A66" s="74" t="s">
        <v>32</v>
      </c>
      <c r="B66" s="103" t="s">
        <v>34</v>
      </c>
      <c r="C66" s="146"/>
      <c r="D66" s="110">
        <f>(D62-D61)/D61</f>
        <v>4.0101891975793348E-3</v>
      </c>
      <c r="E66" s="110">
        <f t="shared" ref="E66:J66" si="75">(E62-E61)/E61</f>
        <v>-5.8747300215982769E-2</v>
      </c>
      <c r="F66" s="111">
        <f t="shared" si="75"/>
        <v>-9.9079324431431554E-4</v>
      </c>
      <c r="G66" s="110">
        <f t="shared" si="75"/>
        <v>4.2698548249360006E-3</v>
      </c>
      <c r="H66" s="110">
        <f t="shared" si="75"/>
        <v>2.250351617440231E-2</v>
      </c>
      <c r="I66" s="110">
        <f t="shared" si="75"/>
        <v>2.6554281006400823E-2</v>
      </c>
      <c r="J66" s="111">
        <f t="shared" si="75"/>
        <v>4.1869353717859506E-2</v>
      </c>
      <c r="K66" s="111">
        <f t="shared" ref="K66:Q67" si="76">(K62-K61)/K61</f>
        <v>-5.657708628005497E-4</v>
      </c>
      <c r="L66" s="111">
        <f t="shared" si="76"/>
        <v>7.9017264276228419E-2</v>
      </c>
      <c r="M66" s="111">
        <f t="shared" si="76"/>
        <v>9.8092643051771039E-2</v>
      </c>
      <c r="N66" s="111">
        <f t="shared" si="76"/>
        <v>4.7500148623744208E-2</v>
      </c>
      <c r="O66" s="112">
        <f t="shared" si="76"/>
        <v>4.4946383755418796E-2</v>
      </c>
      <c r="P66" s="113">
        <f t="shared" si="76"/>
        <v>3.0647782679359161E-2</v>
      </c>
      <c r="Q66" s="208">
        <f t="shared" si="76"/>
        <v>5.3592408495255206E-2</v>
      </c>
      <c r="R66" s="215"/>
      <c r="S66" s="216"/>
      <c r="T66" s="216"/>
      <c r="U66" s="216"/>
      <c r="V66" s="218"/>
      <c r="W66" s="85"/>
    </row>
    <row r="67" spans="1:25" ht="12.75" thickBot="1" x14ac:dyDescent="0.25">
      <c r="A67" s="74" t="s">
        <v>32</v>
      </c>
      <c r="B67" s="102" t="s">
        <v>35</v>
      </c>
      <c r="C67" s="147"/>
      <c r="D67" s="110">
        <f>(D63-D62)/D62</f>
        <v>3.4024583428634549E-2</v>
      </c>
      <c r="E67" s="110">
        <f t="shared" ref="E67:J67" si="77">(E63-E62)/E62</f>
        <v>0.11886186324001836</v>
      </c>
      <c r="F67" s="111">
        <f t="shared" si="77"/>
        <v>2.6930529913486531E-2</v>
      </c>
      <c r="G67" s="110">
        <f t="shared" si="77"/>
        <v>7.2704081632653114E-2</v>
      </c>
      <c r="H67" s="110">
        <f t="shared" si="77"/>
        <v>3.4387895460797777E-2</v>
      </c>
      <c r="I67" s="110">
        <f t="shared" si="77"/>
        <v>5.4759846894678381E-2</v>
      </c>
      <c r="J67" s="111">
        <f t="shared" si="77"/>
        <v>2.467900616975164E-2</v>
      </c>
      <c r="K67" s="111">
        <f t="shared" si="76"/>
        <v>4.2739881120860537E-2</v>
      </c>
      <c r="L67" s="111">
        <f t="shared" si="76"/>
        <v>0.12873846153846144</v>
      </c>
      <c r="M67" s="111">
        <f t="shared" si="76"/>
        <v>3.7220843672456629E-2</v>
      </c>
      <c r="N67" s="111">
        <f t="shared" si="76"/>
        <v>7.832009080590227E-2</v>
      </c>
      <c r="O67" s="112">
        <f t="shared" si="76"/>
        <v>7.8275109170305598E-2</v>
      </c>
      <c r="P67" s="113">
        <f t="shared" si="76"/>
        <v>4.6632124352331543E-2</v>
      </c>
      <c r="Q67" s="208">
        <f t="shared" si="76"/>
        <v>0.10267627380339682</v>
      </c>
      <c r="R67" s="210"/>
      <c r="S67" s="211"/>
      <c r="T67" s="211"/>
      <c r="U67" s="211"/>
      <c r="V67" s="219"/>
      <c r="W67" s="85"/>
    </row>
    <row r="68" spans="1:25" ht="12.75" thickBot="1" x14ac:dyDescent="0.25">
      <c r="A68" s="74" t="s">
        <v>32</v>
      </c>
      <c r="B68" s="104" t="s">
        <v>54</v>
      </c>
      <c r="C68" s="148"/>
      <c r="D68" s="114">
        <f>(D64-D63)/D63</f>
        <v>-2.2488295026769148E-3</v>
      </c>
      <c r="E68" s="114">
        <f t="shared" ref="E68:Q68" si="78">(E64-E63)/E63</f>
        <v>-6.6037735849056603E-2</v>
      </c>
      <c r="F68" s="115">
        <f t="shared" si="78"/>
        <v>-5.0219897777248959E-3</v>
      </c>
      <c r="G68" s="114">
        <f t="shared" si="78"/>
        <v>-8.3234244946492272E-3</v>
      </c>
      <c r="H68" s="114">
        <f t="shared" si="78"/>
        <v>9.3085106382978719E-3</v>
      </c>
      <c r="I68" s="114">
        <f t="shared" si="78"/>
        <v>3.8103599648814747E-2</v>
      </c>
      <c r="J68" s="115">
        <f t="shared" si="78"/>
        <v>-5.370219690805607E-3</v>
      </c>
      <c r="K68" s="115">
        <f t="shared" si="78"/>
        <v>-2.3072747014115245E-2</v>
      </c>
      <c r="L68" s="115">
        <f t="shared" si="78"/>
        <v>2.7041762076109574E-2</v>
      </c>
      <c r="M68" s="115">
        <f t="shared" si="78"/>
        <v>-0.33014354066985646</v>
      </c>
      <c r="N68" s="115">
        <f t="shared" si="78"/>
        <v>6.7894736842105743E-3</v>
      </c>
      <c r="O68" s="116">
        <f t="shared" si="78"/>
        <v>6.7328136073706588E-3</v>
      </c>
      <c r="P68" s="117">
        <f t="shared" si="78"/>
        <v>2.9710144927536226E-2</v>
      </c>
      <c r="Q68" s="209">
        <f t="shared" si="78"/>
        <v>3.6885777259172921E-2</v>
      </c>
      <c r="R68" s="217"/>
      <c r="S68" s="109"/>
      <c r="T68" s="109"/>
      <c r="U68" s="109"/>
      <c r="V68" s="220"/>
      <c r="W68" s="155"/>
    </row>
    <row r="69" spans="1:25" s="1" customFormat="1" ht="12.75" thickBot="1" x14ac:dyDescent="0.25">
      <c r="A69" s="74" t="s">
        <v>32</v>
      </c>
      <c r="B69" s="104" t="s">
        <v>55</v>
      </c>
      <c r="C69" s="148"/>
      <c r="D69" s="114">
        <f>(D64-D61)/D61</f>
        <v>3.5836547580065638E-2</v>
      </c>
      <c r="E69" s="114">
        <f t="shared" ref="E69:Q69" si="79">(E64-E61)/E61</f>
        <v>-1.6414686825054044E-2</v>
      </c>
      <c r="F69" s="115">
        <f t="shared" si="79"/>
        <v>2.0760929211633455E-2</v>
      </c>
      <c r="G69" s="114">
        <f t="shared" si="79"/>
        <v>6.831767719897533E-2</v>
      </c>
      <c r="H69" s="114">
        <f t="shared" si="79"/>
        <v>6.7510548523206787E-2</v>
      </c>
      <c r="I69" s="114">
        <f t="shared" si="79"/>
        <v>0.12402560365042138</v>
      </c>
      <c r="J69" s="115">
        <f t="shared" si="79"/>
        <v>6.1848505906879674E-2</v>
      </c>
      <c r="K69" s="115">
        <f t="shared" si="79"/>
        <v>1.8104667609618041E-2</v>
      </c>
      <c r="L69" s="115">
        <f t="shared" si="79"/>
        <v>0.25086321381142102</v>
      </c>
      <c r="M69" s="115">
        <f t="shared" si="79"/>
        <v>-0.2370572207084469</v>
      </c>
      <c r="N69" s="115">
        <f t="shared" si="79"/>
        <v>0.13720944058022713</v>
      </c>
      <c r="O69" s="116">
        <f t="shared" si="79"/>
        <v>0.13432580424366877</v>
      </c>
      <c r="P69" s="117">
        <f t="shared" si="79"/>
        <v>0.11075768129401739</v>
      </c>
      <c r="Q69" s="209">
        <f t="shared" si="79"/>
        <v>0.204624190390119</v>
      </c>
      <c r="R69" s="215"/>
      <c r="S69" s="216"/>
      <c r="T69" s="216"/>
      <c r="U69" s="216"/>
      <c r="V69" s="218"/>
      <c r="W69" s="155"/>
    </row>
    <row r="70" spans="1:25" s="1" customFormat="1" x14ac:dyDescent="0.2">
      <c r="B70" s="38"/>
      <c r="C70" s="41"/>
      <c r="D70" s="46"/>
      <c r="E70" s="46"/>
      <c r="F70" s="48"/>
      <c r="G70" s="46"/>
      <c r="H70" s="46"/>
      <c r="I70" s="46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6"/>
      <c r="X70"/>
      <c r="Y70"/>
    </row>
    <row r="71" spans="1:25" s="1" customFormat="1" x14ac:dyDescent="0.2">
      <c r="B71" s="38"/>
      <c r="C71" s="41"/>
      <c r="D71" s="46"/>
      <c r="E71" s="46"/>
      <c r="F71" s="48"/>
      <c r="G71" s="46"/>
      <c r="H71" s="46"/>
      <c r="I71" s="46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6"/>
      <c r="X71"/>
      <c r="Y71"/>
    </row>
    <row r="72" spans="1:25" s="1" customFormat="1" x14ac:dyDescent="0.2">
      <c r="B72" s="38"/>
      <c r="C72" s="41"/>
      <c r="D72" s="46"/>
      <c r="E72" s="46"/>
      <c r="F72" s="48"/>
      <c r="G72" s="46"/>
      <c r="H72" s="46"/>
      <c r="I72" s="46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6"/>
      <c r="X72"/>
      <c r="Y72"/>
    </row>
    <row r="73" spans="1:25" s="1" customFormat="1" x14ac:dyDescent="0.2">
      <c r="B73" s="38"/>
      <c r="C73" s="41"/>
      <c r="D73" s="46"/>
      <c r="E73" s="46"/>
      <c r="F73" s="48"/>
      <c r="G73" s="46"/>
      <c r="H73" s="46"/>
      <c r="I73" s="46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6"/>
      <c r="X73"/>
      <c r="Y73"/>
    </row>
    <row r="74" spans="1:25" s="1" customFormat="1" x14ac:dyDescent="0.2">
      <c r="B74" s="38"/>
      <c r="C74" s="41"/>
      <c r="D74" s="46"/>
      <c r="E74" s="46"/>
      <c r="F74" s="48"/>
      <c r="G74" s="46"/>
      <c r="H74" s="46"/>
      <c r="I74" s="46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6"/>
      <c r="X74"/>
      <c r="Y74"/>
    </row>
    <row r="75" spans="1:25" s="1" customFormat="1" x14ac:dyDescent="0.2">
      <c r="B75" s="38"/>
      <c r="C75" s="41"/>
      <c r="D75" s="46"/>
      <c r="E75" s="46"/>
      <c r="F75" s="48"/>
      <c r="G75" s="46"/>
      <c r="H75" s="46"/>
      <c r="I75" s="46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6"/>
      <c r="X75"/>
      <c r="Y75"/>
    </row>
    <row r="76" spans="1:25" s="1" customFormat="1" x14ac:dyDescent="0.2">
      <c r="B76" s="38"/>
      <c r="C76" s="41"/>
      <c r="D76" s="46"/>
      <c r="E76" s="46"/>
      <c r="F76" s="48"/>
      <c r="G76" s="46"/>
      <c r="H76" s="46"/>
      <c r="I76" s="46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6"/>
      <c r="X76" s="46"/>
    </row>
    <row r="77" spans="1:25" s="1" customFormat="1" x14ac:dyDescent="0.2">
      <c r="B77" s="38"/>
      <c r="C77" s="41"/>
      <c r="D77" s="46"/>
      <c r="E77" s="46"/>
      <c r="F77" s="48"/>
      <c r="G77" s="46"/>
      <c r="H77" s="46"/>
      <c r="I77" s="46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6"/>
      <c r="X77" s="46"/>
    </row>
    <row r="78" spans="1:25" s="1" customFormat="1" x14ac:dyDescent="0.2">
      <c r="B78" s="38"/>
      <c r="C78" s="41"/>
      <c r="D78" s="46"/>
      <c r="E78" s="46"/>
      <c r="F78" s="48"/>
      <c r="G78" s="46"/>
      <c r="H78" s="46"/>
      <c r="I78" s="46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6"/>
      <c r="X78" s="46"/>
    </row>
    <row r="79" spans="1:25" s="1" customFormat="1" x14ac:dyDescent="0.2">
      <c r="B79" s="38"/>
      <c r="C79" s="41"/>
      <c r="D79" s="46"/>
      <c r="E79" s="46"/>
      <c r="F79" s="48"/>
      <c r="G79" s="46"/>
      <c r="H79" s="46"/>
      <c r="I79" s="46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6"/>
      <c r="X79" s="46"/>
    </row>
    <row r="80" spans="1:25" x14ac:dyDescent="0.2">
      <c r="J80" s="49"/>
      <c r="K80" s="49"/>
      <c r="M80" s="49"/>
      <c r="O80" s="49"/>
      <c r="R80" s="49"/>
      <c r="S80" s="49"/>
      <c r="T80" s="49"/>
      <c r="U80" s="49"/>
      <c r="V80" s="49"/>
    </row>
    <row r="81" spans="2:22" x14ac:dyDescent="0.2">
      <c r="R81" s="49"/>
      <c r="S81" s="49"/>
      <c r="T81" s="49"/>
      <c r="U81" s="49"/>
      <c r="V81" s="49"/>
    </row>
    <row r="82" spans="2:22" x14ac:dyDescent="0.2">
      <c r="B82" s="1" t="s">
        <v>7</v>
      </c>
      <c r="R82" s="49"/>
      <c r="S82" s="49"/>
      <c r="T82" s="49"/>
      <c r="U82" s="49"/>
      <c r="V82" s="49"/>
    </row>
    <row r="83" spans="2:22" x14ac:dyDescent="0.2">
      <c r="B83" s="13" t="s">
        <v>8</v>
      </c>
      <c r="C83" s="141"/>
      <c r="D83" s="244" t="s">
        <v>9</v>
      </c>
      <c r="E83" s="244"/>
      <c r="F83" s="243"/>
      <c r="G83" s="244"/>
      <c r="H83" s="244" t="s">
        <v>10</v>
      </c>
      <c r="I83" s="244"/>
      <c r="J83" s="244"/>
      <c r="K83" s="41"/>
      <c r="R83" s="49"/>
      <c r="S83" s="49"/>
      <c r="T83" s="49"/>
      <c r="U83" s="49"/>
      <c r="V83" s="49"/>
    </row>
    <row r="84" spans="2:22" s="1" customFormat="1" x14ac:dyDescent="0.2">
      <c r="B84" s="13"/>
      <c r="C84" s="141"/>
      <c r="D84" s="244" t="s">
        <v>11</v>
      </c>
      <c r="E84" s="244"/>
      <c r="F84" s="243" t="s">
        <v>12</v>
      </c>
      <c r="G84" s="244"/>
      <c r="H84" s="244"/>
      <c r="I84" s="5" t="s">
        <v>13</v>
      </c>
      <c r="J84" s="7" t="s">
        <v>14</v>
      </c>
      <c r="K84" s="38"/>
      <c r="L84" s="49"/>
      <c r="N84" s="49"/>
      <c r="P84" s="49"/>
      <c r="Q84" s="49"/>
      <c r="R84" s="49"/>
      <c r="S84" s="49"/>
      <c r="T84" s="49"/>
      <c r="U84" s="49"/>
      <c r="V84" s="49"/>
    </row>
    <row r="85" spans="2:22" x14ac:dyDescent="0.2">
      <c r="B85" s="13">
        <v>2000</v>
      </c>
      <c r="C85" s="141"/>
      <c r="D85" s="11">
        <v>1842</v>
      </c>
      <c r="E85" s="14">
        <f>D85/D85*100</f>
        <v>100</v>
      </c>
      <c r="F85" s="55"/>
      <c r="G85" s="14">
        <f>D85/D90*100</f>
        <v>69.378531073446325</v>
      </c>
      <c r="H85" s="17">
        <f>H90/E90*100</f>
        <v>2410.9039548022597</v>
      </c>
      <c r="I85" s="8"/>
      <c r="J85" s="14">
        <f>H85/H$85*100</f>
        <v>100</v>
      </c>
      <c r="K85" s="42"/>
      <c r="L85" s="58">
        <v>2000</v>
      </c>
      <c r="R85" s="49"/>
      <c r="S85" s="49"/>
      <c r="T85" s="49"/>
      <c r="U85" s="49"/>
      <c r="V85" s="49"/>
    </row>
    <row r="86" spans="2:22" x14ac:dyDescent="0.2">
      <c r="B86" s="13">
        <f>B85+1</f>
        <v>2001</v>
      </c>
      <c r="C86" s="141"/>
      <c r="D86" s="10"/>
      <c r="E86" s="12"/>
      <c r="F86" s="55"/>
      <c r="G86" s="7"/>
      <c r="H86" s="10"/>
      <c r="I86" s="7"/>
      <c r="J86" s="12"/>
      <c r="K86" s="43"/>
      <c r="L86" s="58">
        <f>L85+1</f>
        <v>2001</v>
      </c>
      <c r="R86" s="49"/>
      <c r="S86" s="49"/>
      <c r="T86" s="49"/>
      <c r="U86" s="49"/>
      <c r="V86" s="49"/>
    </row>
    <row r="87" spans="2:22" x14ac:dyDescent="0.2">
      <c r="B87" s="13">
        <f t="shared" ref="B87:B95" si="80">B86+1</f>
        <v>2002</v>
      </c>
      <c r="C87" s="141"/>
      <c r="D87" s="10"/>
      <c r="E87" s="12"/>
      <c r="F87" s="55"/>
      <c r="G87" s="7"/>
      <c r="H87" s="10"/>
      <c r="I87" s="7"/>
      <c r="J87" s="12"/>
      <c r="K87" s="43"/>
      <c r="L87" s="58">
        <f t="shared" ref="L87:L95" si="81">L86+1</f>
        <v>2002</v>
      </c>
      <c r="R87" s="49"/>
      <c r="S87" s="49"/>
      <c r="T87" s="49"/>
      <c r="U87" s="49"/>
      <c r="V87" s="49"/>
    </row>
    <row r="88" spans="2:22" x14ac:dyDescent="0.2">
      <c r="B88" s="13">
        <f t="shared" si="80"/>
        <v>2003</v>
      </c>
      <c r="C88" s="141"/>
      <c r="D88" s="10"/>
      <c r="E88" s="12"/>
      <c r="F88" s="55"/>
      <c r="G88" s="7"/>
      <c r="H88" s="10"/>
      <c r="I88" s="7"/>
      <c r="J88" s="12"/>
      <c r="K88" s="43"/>
      <c r="L88" s="58">
        <f t="shared" si="81"/>
        <v>2003</v>
      </c>
      <c r="R88" s="49"/>
      <c r="S88" s="49"/>
      <c r="T88" s="49"/>
      <c r="U88" s="49"/>
      <c r="V88" s="49"/>
    </row>
    <row r="89" spans="2:22" x14ac:dyDescent="0.2">
      <c r="B89" s="13">
        <f t="shared" si="80"/>
        <v>2004</v>
      </c>
      <c r="C89" s="141"/>
      <c r="D89" s="10"/>
      <c r="E89" s="12"/>
      <c r="F89" s="55"/>
      <c r="G89" s="7"/>
      <c r="H89" s="10">
        <v>3329</v>
      </c>
      <c r="I89" s="12">
        <f>(H89/H$90)*I90</f>
        <v>95.798561151079127</v>
      </c>
      <c r="J89" s="12">
        <f t="shared" ref="J89:J101" si="82">H89/H$85*100</f>
        <v>138.08098797834697</v>
      </c>
      <c r="K89" s="43"/>
      <c r="L89" s="58">
        <f t="shared" si="81"/>
        <v>2004</v>
      </c>
      <c r="R89" s="49"/>
      <c r="S89" s="49"/>
      <c r="T89" s="49"/>
      <c r="U89" s="49"/>
      <c r="V89" s="49"/>
    </row>
    <row r="90" spans="2:22" x14ac:dyDescent="0.2">
      <c r="B90" s="18">
        <f t="shared" si="80"/>
        <v>2005</v>
      </c>
      <c r="C90" s="142"/>
      <c r="D90" s="11">
        <v>2655</v>
      </c>
      <c r="E90" s="14">
        <f>D90/D85*100</f>
        <v>144.13680781758958</v>
      </c>
      <c r="F90" s="19">
        <v>2902</v>
      </c>
      <c r="G90" s="15">
        <f>F90/F$90*100</f>
        <v>100</v>
      </c>
      <c r="H90" s="11">
        <v>3475</v>
      </c>
      <c r="I90" s="15">
        <f>H90/H$90*100</f>
        <v>100</v>
      </c>
      <c r="J90" s="14">
        <f t="shared" si="82"/>
        <v>144.13680781758958</v>
      </c>
      <c r="K90" s="42"/>
      <c r="L90" s="58">
        <f t="shared" si="81"/>
        <v>2005</v>
      </c>
      <c r="R90" s="49"/>
      <c r="S90" s="49"/>
      <c r="T90" s="49"/>
      <c r="U90" s="49"/>
      <c r="V90" s="49"/>
    </row>
    <row r="91" spans="2:22" x14ac:dyDescent="0.2">
      <c r="B91" s="13">
        <f t="shared" si="80"/>
        <v>2006</v>
      </c>
      <c r="C91" s="141"/>
      <c r="D91" s="7"/>
      <c r="E91" s="7"/>
      <c r="F91" s="19">
        <v>3087</v>
      </c>
      <c r="G91" s="16">
        <f t="shared" ref="G91:G102" si="83">F91/F$90*100</f>
        <v>106.37491385251549</v>
      </c>
      <c r="H91" s="10">
        <v>3690</v>
      </c>
      <c r="I91" s="16">
        <f t="shared" ref="I91:I102" si="84">H91/H$90*100</f>
        <v>106.18705035971223</v>
      </c>
      <c r="J91" s="12">
        <f t="shared" si="82"/>
        <v>153.05462470414548</v>
      </c>
      <c r="K91" s="43"/>
      <c r="L91" s="58">
        <f t="shared" si="81"/>
        <v>2006</v>
      </c>
      <c r="R91" s="49"/>
      <c r="S91" s="49"/>
      <c r="T91" s="49"/>
      <c r="U91" s="49"/>
      <c r="V91" s="49"/>
    </row>
    <row r="92" spans="2:22" x14ac:dyDescent="0.2">
      <c r="B92" s="13">
        <f t="shared" si="80"/>
        <v>2007</v>
      </c>
      <c r="C92" s="141"/>
      <c r="D92" s="7"/>
      <c r="E92" s="7"/>
      <c r="F92" s="19">
        <v>3195</v>
      </c>
      <c r="G92" s="16">
        <f t="shared" si="83"/>
        <v>110.09648518263266</v>
      </c>
      <c r="H92" s="10">
        <v>3777</v>
      </c>
      <c r="I92" s="16">
        <f t="shared" si="84"/>
        <v>108.69064748201438</v>
      </c>
      <c r="J92" s="12">
        <f t="shared" si="82"/>
        <v>156.66322967684485</v>
      </c>
      <c r="K92" s="43"/>
      <c r="L92" s="58">
        <f t="shared" si="81"/>
        <v>2007</v>
      </c>
    </row>
    <row r="93" spans="2:22" x14ac:dyDescent="0.2">
      <c r="B93" s="13">
        <f t="shared" si="80"/>
        <v>2008</v>
      </c>
      <c r="C93" s="141"/>
      <c r="D93" s="7"/>
      <c r="E93" s="7"/>
      <c r="F93" s="19">
        <v>3134</v>
      </c>
      <c r="G93" s="16">
        <f t="shared" si="83"/>
        <v>107.99448656099241</v>
      </c>
      <c r="H93" s="10">
        <v>3517</v>
      </c>
      <c r="I93" s="16">
        <f t="shared" si="84"/>
        <v>101.20863309352517</v>
      </c>
      <c r="J93" s="12">
        <f t="shared" si="82"/>
        <v>145.87889297682378</v>
      </c>
      <c r="K93" s="43"/>
      <c r="L93" s="58">
        <f t="shared" si="81"/>
        <v>2008</v>
      </c>
    </row>
    <row r="94" spans="2:22" x14ac:dyDescent="0.2">
      <c r="B94" s="13">
        <f t="shared" si="80"/>
        <v>2009</v>
      </c>
      <c r="C94" s="141"/>
      <c r="D94" s="7"/>
      <c r="E94" s="7"/>
      <c r="F94" s="19">
        <v>2793</v>
      </c>
      <c r="G94" s="16">
        <f t="shared" si="83"/>
        <v>96.243969676085456</v>
      </c>
      <c r="H94" s="10">
        <v>3232</v>
      </c>
      <c r="I94" s="16">
        <f t="shared" si="84"/>
        <v>93.007194244604321</v>
      </c>
      <c r="J94" s="12">
        <f t="shared" si="82"/>
        <v>134.05760082487757</v>
      </c>
      <c r="K94" s="43"/>
      <c r="L94" s="58">
        <f t="shared" si="81"/>
        <v>2009</v>
      </c>
    </row>
    <row r="95" spans="2:22" ht="12.75" thickBot="1" x14ac:dyDescent="0.25">
      <c r="B95" s="28">
        <f t="shared" si="80"/>
        <v>2010</v>
      </c>
      <c r="C95" s="143"/>
      <c r="D95" s="29"/>
      <c r="E95" s="29"/>
      <c r="F95" s="50">
        <v>2693</v>
      </c>
      <c r="G95" s="31">
        <f t="shared" si="83"/>
        <v>92.798070296347348</v>
      </c>
      <c r="H95" s="30">
        <v>3371</v>
      </c>
      <c r="I95" s="31">
        <f t="shared" si="84"/>
        <v>97.007194244604307</v>
      </c>
      <c r="J95" s="32">
        <f t="shared" si="82"/>
        <v>139.82307313758116</v>
      </c>
      <c r="K95" s="44"/>
      <c r="L95" s="59">
        <f t="shared" si="81"/>
        <v>2010</v>
      </c>
    </row>
    <row r="96" spans="2:22" s="1" customFormat="1" ht="12.75" thickTop="1" x14ac:dyDescent="0.2">
      <c r="B96" s="33"/>
      <c r="C96" s="105"/>
      <c r="D96" s="34"/>
      <c r="E96" s="34"/>
      <c r="F96" s="56"/>
      <c r="G96" s="36"/>
      <c r="H96" s="35"/>
      <c r="I96" s="36"/>
      <c r="J96" s="37">
        <f>J95*1.125</f>
        <v>157.3009572797788</v>
      </c>
      <c r="K96" s="45"/>
      <c r="L96" s="60"/>
      <c r="N96" s="49"/>
      <c r="P96" s="49"/>
      <c r="Q96" s="49"/>
    </row>
    <row r="97" spans="2:17" x14ac:dyDescent="0.2">
      <c r="B97" s="22">
        <v>40544</v>
      </c>
      <c r="C97" s="144"/>
      <c r="D97" s="23"/>
      <c r="E97" s="23"/>
      <c r="F97" s="24">
        <v>2643</v>
      </c>
      <c r="G97" s="25">
        <f t="shared" si="83"/>
        <v>91.075120606478293</v>
      </c>
      <c r="H97" s="26">
        <v>3068</v>
      </c>
      <c r="I97" s="27">
        <f t="shared" si="84"/>
        <v>88.287769784172667</v>
      </c>
      <c r="J97" s="27">
        <f t="shared" si="82"/>
        <v>127.25517306024886</v>
      </c>
      <c r="K97" s="45"/>
    </row>
    <row r="98" spans="2:17" x14ac:dyDescent="0.2">
      <c r="B98" s="6">
        <v>40575</v>
      </c>
      <c r="C98" s="145"/>
      <c r="D98" s="7"/>
      <c r="E98" s="7"/>
      <c r="F98" s="19">
        <v>3014</v>
      </c>
      <c r="G98" s="16">
        <f t="shared" si="83"/>
        <v>103.85940730530669</v>
      </c>
      <c r="H98" s="19">
        <v>3514</v>
      </c>
      <c r="I98" s="20">
        <f t="shared" si="84"/>
        <v>101.12230215827338</v>
      </c>
      <c r="J98" s="12">
        <f t="shared" si="82"/>
        <v>145.75445832259274</v>
      </c>
      <c r="K98" s="45"/>
    </row>
    <row r="99" spans="2:17" x14ac:dyDescent="0.2">
      <c r="B99" s="6">
        <v>40603</v>
      </c>
      <c r="C99" s="145"/>
      <c r="D99" s="7"/>
      <c r="E99" s="7"/>
      <c r="F99" s="19">
        <v>3127</v>
      </c>
      <c r="G99" s="16">
        <f t="shared" si="83"/>
        <v>107.75327360441077</v>
      </c>
      <c r="H99" s="19">
        <v>3664</v>
      </c>
      <c r="I99" s="20">
        <f t="shared" si="84"/>
        <v>105.43884892086331</v>
      </c>
      <c r="J99" s="12">
        <f t="shared" si="82"/>
        <v>151.97619103414337</v>
      </c>
      <c r="K99" s="45"/>
    </row>
    <row r="100" spans="2:17" x14ac:dyDescent="0.2">
      <c r="B100" s="6">
        <v>40634</v>
      </c>
      <c r="C100" s="145"/>
      <c r="D100" s="7"/>
      <c r="E100" s="7"/>
      <c r="F100" s="19">
        <v>3381</v>
      </c>
      <c r="G100" s="16">
        <f t="shared" si="83"/>
        <v>116.50585802894555</v>
      </c>
      <c r="H100" s="19">
        <v>3996</v>
      </c>
      <c r="I100" s="20">
        <f t="shared" si="84"/>
        <v>114.99280575539568</v>
      </c>
      <c r="J100" s="12">
        <f t="shared" si="82"/>
        <v>165.74695943570879</v>
      </c>
      <c r="K100" s="45"/>
    </row>
    <row r="101" spans="2:17" x14ac:dyDescent="0.2">
      <c r="B101" s="6">
        <v>40664</v>
      </c>
      <c r="C101" s="145"/>
      <c r="D101" s="7"/>
      <c r="E101" s="7"/>
      <c r="F101" s="19">
        <v>3173</v>
      </c>
      <c r="G101" s="16">
        <f t="shared" si="83"/>
        <v>109.33838731909029</v>
      </c>
      <c r="H101" s="19">
        <v>4131</v>
      </c>
      <c r="I101" s="20">
        <f t="shared" si="84"/>
        <v>118.87769784172662</v>
      </c>
      <c r="J101" s="12">
        <f t="shared" si="82"/>
        <v>171.34651887610434</v>
      </c>
      <c r="K101" s="45"/>
    </row>
    <row r="102" spans="2:17" x14ac:dyDescent="0.2">
      <c r="B102" s="21" t="s">
        <v>15</v>
      </c>
      <c r="C102" s="134"/>
      <c r="D102" s="7"/>
      <c r="E102" s="7"/>
      <c r="F102" s="19">
        <f>AVERAGE(F97:F101)</f>
        <v>3067.6</v>
      </c>
      <c r="G102" s="16">
        <f t="shared" si="83"/>
        <v>105.7064093728463</v>
      </c>
      <c r="H102" s="10">
        <f>AVERAGE(H97:H101)</f>
        <v>3674.6</v>
      </c>
      <c r="I102" s="20">
        <f t="shared" si="84"/>
        <v>105.74388489208633</v>
      </c>
      <c r="J102" s="12">
        <f t="shared" ref="J102" si="85">H102/H$85*100</f>
        <v>152.41586014575964</v>
      </c>
      <c r="K102" s="45"/>
    </row>
    <row r="107" spans="2:17" x14ac:dyDescent="0.2">
      <c r="D107" s="1" t="s">
        <v>17</v>
      </c>
      <c r="M107" t="s">
        <v>16</v>
      </c>
    </row>
    <row r="109" spans="2:17" x14ac:dyDescent="0.2">
      <c r="D109" s="7"/>
      <c r="E109" s="244" t="s">
        <v>18</v>
      </c>
      <c r="F109" s="243"/>
      <c r="G109" s="244" t="s">
        <v>5</v>
      </c>
      <c r="H109" s="244"/>
      <c r="I109" s="244" t="s">
        <v>25</v>
      </c>
      <c r="J109" s="244"/>
      <c r="K109" s="39"/>
      <c r="L109" s="243" t="s">
        <v>24</v>
      </c>
      <c r="M109" s="244"/>
    </row>
    <row r="110" spans="2:17" s="1" customFormat="1" x14ac:dyDescent="0.2">
      <c r="C110" s="140"/>
      <c r="D110" s="7"/>
      <c r="E110" s="39" t="s">
        <v>19</v>
      </c>
      <c r="F110" s="47" t="s">
        <v>21</v>
      </c>
      <c r="G110" s="7"/>
      <c r="H110" s="7"/>
      <c r="I110" s="7"/>
      <c r="J110" s="7"/>
      <c r="K110" s="7"/>
      <c r="L110" s="55"/>
      <c r="M110" s="7"/>
      <c r="N110" s="49"/>
      <c r="P110" s="49"/>
      <c r="Q110" s="49"/>
    </row>
    <row r="111" spans="2:17" x14ac:dyDescent="0.2">
      <c r="D111" s="21">
        <v>2009</v>
      </c>
      <c r="E111" s="10">
        <f>D61</f>
        <v>33593</v>
      </c>
      <c r="F111" s="57">
        <v>1</v>
      </c>
      <c r="G111" s="10">
        <f>F61</f>
        <v>28116</v>
      </c>
      <c r="H111" s="40">
        <v>1</v>
      </c>
      <c r="I111" s="10">
        <f>N61</f>
        <v>2403</v>
      </c>
      <c r="J111" s="40">
        <v>1</v>
      </c>
      <c r="K111" s="40"/>
      <c r="L111" s="19">
        <f>Q61</f>
        <v>1580.7142857142858</v>
      </c>
      <c r="M111" s="40">
        <v>1</v>
      </c>
    </row>
    <row r="112" spans="2:17" x14ac:dyDescent="0.2">
      <c r="D112" s="21">
        <v>2010</v>
      </c>
      <c r="E112" s="10">
        <f>D62</f>
        <v>33727.714285714283</v>
      </c>
      <c r="F112" s="57">
        <f>E112/E111</f>
        <v>1.0040101891975792</v>
      </c>
      <c r="G112" s="10">
        <f t="shared" ref="G112" si="86">F62</f>
        <v>28088.142857142859</v>
      </c>
      <c r="H112" s="40">
        <f>G112/G111</f>
        <v>0.99900920675568572</v>
      </c>
      <c r="I112" s="10">
        <f>N62</f>
        <v>2517.1428571428573</v>
      </c>
      <c r="J112" s="40">
        <f>I112/I111</f>
        <v>1.0475001486237443</v>
      </c>
      <c r="K112" s="40"/>
      <c r="L112" s="19">
        <f>Q62</f>
        <v>1665.4285714285713</v>
      </c>
      <c r="M112" s="40">
        <f>L112/L111</f>
        <v>1.0535924084952553</v>
      </c>
    </row>
    <row r="113" spans="3:17" s="1" customFormat="1" x14ac:dyDescent="0.2">
      <c r="C113" s="140"/>
      <c r="D113" s="21" t="s">
        <v>20</v>
      </c>
      <c r="E113" s="10">
        <f>E112-E111</f>
        <v>134.7142857142826</v>
      </c>
      <c r="F113" s="57">
        <f>D66</f>
        <v>4.0101891975793348E-3</v>
      </c>
      <c r="G113" s="10">
        <f>G112-G111</f>
        <v>-27.857142857141298</v>
      </c>
      <c r="H113" s="9">
        <f>F66</f>
        <v>-9.9079324431431554E-4</v>
      </c>
      <c r="I113" s="10">
        <f>I112-I111</f>
        <v>114.14285714285734</v>
      </c>
      <c r="J113" s="40">
        <f>N66</f>
        <v>4.7500148623744208E-2</v>
      </c>
      <c r="K113" s="40"/>
      <c r="L113" s="19">
        <f>L112-L111</f>
        <v>84.714285714285552</v>
      </c>
      <c r="M113" s="9">
        <f>Q66</f>
        <v>5.3592408495255206E-2</v>
      </c>
      <c r="N113" s="49"/>
      <c r="P113" s="49"/>
      <c r="Q113" s="49"/>
    </row>
    <row r="114" spans="3:17" x14ac:dyDescent="0.2">
      <c r="D114" s="21">
        <v>2011</v>
      </c>
      <c r="E114" s="10">
        <f>D63</f>
        <v>34875.285714285717</v>
      </c>
      <c r="F114" s="57">
        <f>E114/E111</f>
        <v>1.0381712176431315</v>
      </c>
      <c r="G114" s="10">
        <f>F63</f>
        <v>28844.571428571428</v>
      </c>
      <c r="H114" s="40">
        <f>G114/G111</f>
        <v>1.0259130540820682</v>
      </c>
      <c r="I114" s="10">
        <f>N63</f>
        <v>2714.2857142857142</v>
      </c>
      <c r="J114" s="40">
        <f>I114/I111</f>
        <v>1.1295404553831521</v>
      </c>
      <c r="K114" s="40"/>
      <c r="L114" s="19">
        <f>Q63</f>
        <v>1836.4285714285713</v>
      </c>
      <c r="M114" s="40">
        <f>L114/L111</f>
        <v>1.1617713511070944</v>
      </c>
    </row>
    <row r="115" spans="3:17" x14ac:dyDescent="0.2">
      <c r="D115" s="21" t="s">
        <v>22</v>
      </c>
      <c r="E115" s="10">
        <f>E114-E112</f>
        <v>1147.5714285714348</v>
      </c>
      <c r="F115" s="57">
        <f>D67</f>
        <v>3.4024583428634549E-2</v>
      </c>
      <c r="G115" s="10">
        <f>G114-G112</f>
        <v>756.42857142856883</v>
      </c>
      <c r="H115" s="9">
        <f>F67</f>
        <v>2.6930529913486531E-2</v>
      </c>
      <c r="I115" s="10">
        <f>I114-I112</f>
        <v>197.14285714285688</v>
      </c>
      <c r="J115" s="40">
        <f>N67</f>
        <v>7.832009080590227E-2</v>
      </c>
      <c r="K115" s="40"/>
      <c r="L115" s="19">
        <f>L114-L112</f>
        <v>171</v>
      </c>
      <c r="M115" s="9">
        <f>Q67</f>
        <v>0.10267627380339682</v>
      </c>
    </row>
    <row r="116" spans="3:17" x14ac:dyDescent="0.2">
      <c r="D116" s="21" t="s">
        <v>23</v>
      </c>
      <c r="E116" s="10">
        <f>E114-E111</f>
        <v>1282.2857142857174</v>
      </c>
      <c r="F116" s="57">
        <f>D68</f>
        <v>-2.2488295026769148E-3</v>
      </c>
      <c r="G116" s="10">
        <f>G114-G111</f>
        <v>728.57142857142753</v>
      </c>
      <c r="H116" s="9">
        <f>F68</f>
        <v>-5.0219897777248959E-3</v>
      </c>
      <c r="I116" s="10">
        <f>I114-I111</f>
        <v>311.28571428571422</v>
      </c>
      <c r="J116" s="40">
        <f>N68</f>
        <v>6.7894736842105743E-3</v>
      </c>
      <c r="K116" s="40"/>
      <c r="L116" s="19">
        <f>L114-L111</f>
        <v>255.71428571428555</v>
      </c>
      <c r="M116" s="9">
        <f>Q68</f>
        <v>3.6885777259172921E-2</v>
      </c>
    </row>
  </sheetData>
  <autoFilter ref="A6:W69">
    <filterColumn colId="0">
      <filters>
        <filter val="+"/>
      </filters>
    </filterColumn>
  </autoFilter>
  <mergeCells count="17">
    <mergeCell ref="L109:M109"/>
    <mergeCell ref="D84:E84"/>
    <mergeCell ref="D83:G83"/>
    <mergeCell ref="H83:J83"/>
    <mergeCell ref="F84:H84"/>
    <mergeCell ref="E109:F109"/>
    <mergeCell ref="G109:H109"/>
    <mergeCell ref="I109:J109"/>
    <mergeCell ref="B59:W59"/>
    <mergeCell ref="B65:W65"/>
    <mergeCell ref="B60:W60"/>
    <mergeCell ref="P4:Q4"/>
    <mergeCell ref="N2:U2"/>
    <mergeCell ref="B2:M2"/>
    <mergeCell ref="B4:O4"/>
    <mergeCell ref="T1:U1"/>
    <mergeCell ref="R4:V4"/>
  </mergeCells>
  <dataValidations count="1">
    <dataValidation type="list" allowBlank="1" showInputMessage="1" showErrorMessage="1" sqref="T1">
      <formula1>$AB$8:$AB$20</formula1>
    </dataValidation>
  </dataValidations>
  <printOptions horizontalCentered="1" verticalCentered="1"/>
  <pageMargins left="0.23622047244094491" right="0.23622047244094491" top="0.19685039370078741" bottom="0.15748031496062992" header="0" footer="0"/>
  <pageSetup paperSize="9" scale="93" orientation="landscape" r:id="rId1"/>
  <rowBreaks count="1" manualBreakCount="1">
    <brk id="80" min="1" max="14" man="1"/>
  </rowBreaks>
  <ignoredErrors>
    <ignoredError sqref="S33:S36 S20:S31 S7:S18 S37:S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39"/>
  <sheetViews>
    <sheetView topLeftCell="A2" workbookViewId="0">
      <selection activeCell="H18" sqref="H18"/>
    </sheetView>
  </sheetViews>
  <sheetFormatPr baseColWidth="10" defaultRowHeight="12" x14ac:dyDescent="0.2"/>
  <sheetData>
    <row r="3" spans="3:5" x14ac:dyDescent="0.2">
      <c r="C3" s="138" t="s">
        <v>52</v>
      </c>
      <c r="D3">
        <v>2009</v>
      </c>
      <c r="E3" s="127">
        <v>39814</v>
      </c>
    </row>
    <row r="4" spans="3:5" x14ac:dyDescent="0.2">
      <c r="E4" s="127">
        <v>39819</v>
      </c>
    </row>
    <row r="5" spans="3:5" x14ac:dyDescent="0.2">
      <c r="E5" s="127">
        <v>39913</v>
      </c>
    </row>
    <row r="6" spans="3:5" x14ac:dyDescent="0.2">
      <c r="E6" s="127">
        <v>39916</v>
      </c>
    </row>
    <row r="7" spans="3:5" x14ac:dyDescent="0.2">
      <c r="E7" s="127">
        <v>39934</v>
      </c>
    </row>
    <row r="8" spans="3:5" x14ac:dyDescent="0.2">
      <c r="E8" s="127">
        <v>39954</v>
      </c>
    </row>
    <row r="9" spans="3:5" x14ac:dyDescent="0.2">
      <c r="E9" s="127">
        <v>39965</v>
      </c>
    </row>
    <row r="10" spans="3:5" x14ac:dyDescent="0.2">
      <c r="E10" s="127">
        <v>39975</v>
      </c>
    </row>
    <row r="11" spans="3:5" x14ac:dyDescent="0.2">
      <c r="E11" s="127">
        <v>40172</v>
      </c>
    </row>
    <row r="12" spans="3:5" x14ac:dyDescent="0.2">
      <c r="D12">
        <v>2010</v>
      </c>
      <c r="E12" s="127">
        <v>40179</v>
      </c>
    </row>
    <row r="13" spans="3:5" x14ac:dyDescent="0.2">
      <c r="E13" s="127">
        <v>40184</v>
      </c>
    </row>
    <row r="14" spans="3:5" x14ac:dyDescent="0.2">
      <c r="E14" s="127">
        <v>40270</v>
      </c>
    </row>
    <row r="15" spans="3:5" x14ac:dyDescent="0.2">
      <c r="E15" s="127">
        <v>40273</v>
      </c>
    </row>
    <row r="16" spans="3:5" x14ac:dyDescent="0.2">
      <c r="E16" s="127">
        <v>40311</v>
      </c>
    </row>
    <row r="17" spans="4:8" x14ac:dyDescent="0.2">
      <c r="E17" s="127">
        <v>40322</v>
      </c>
    </row>
    <row r="18" spans="4:8" x14ac:dyDescent="0.2">
      <c r="E18" s="127">
        <v>40332</v>
      </c>
      <c r="H18" t="s">
        <v>60</v>
      </c>
    </row>
    <row r="19" spans="4:8" x14ac:dyDescent="0.2">
      <c r="E19" s="127">
        <v>40483</v>
      </c>
    </row>
    <row r="20" spans="4:8" x14ac:dyDescent="0.2">
      <c r="D20">
        <v>2011</v>
      </c>
      <c r="E20" s="127">
        <v>40549</v>
      </c>
    </row>
    <row r="21" spans="4:8" x14ac:dyDescent="0.2">
      <c r="E21" s="127">
        <v>40655</v>
      </c>
    </row>
    <row r="22" spans="4:8" x14ac:dyDescent="0.2">
      <c r="E22" s="127">
        <v>40658</v>
      </c>
    </row>
    <row r="23" spans="4:8" x14ac:dyDescent="0.2">
      <c r="E23" s="127">
        <v>40696</v>
      </c>
    </row>
    <row r="24" spans="4:8" x14ac:dyDescent="0.2">
      <c r="E24" s="127">
        <v>40707</v>
      </c>
    </row>
    <row r="25" spans="4:8" x14ac:dyDescent="0.2">
      <c r="E25" s="127">
        <v>40717</v>
      </c>
    </row>
    <row r="26" spans="4:8" x14ac:dyDescent="0.2">
      <c r="E26" s="127">
        <v>40819</v>
      </c>
    </row>
    <row r="27" spans="4:8" x14ac:dyDescent="0.2">
      <c r="E27" s="127">
        <v>40848</v>
      </c>
    </row>
    <row r="28" spans="4:8" x14ac:dyDescent="0.2">
      <c r="E28" s="127">
        <v>40903</v>
      </c>
    </row>
    <row r="29" spans="4:8" x14ac:dyDescent="0.2">
      <c r="D29">
        <v>2012</v>
      </c>
      <c r="E29" s="127">
        <v>40914</v>
      </c>
    </row>
    <row r="30" spans="4:8" x14ac:dyDescent="0.2">
      <c r="E30" s="127">
        <v>41005</v>
      </c>
    </row>
    <row r="31" spans="4:8" x14ac:dyDescent="0.2">
      <c r="E31" s="127">
        <v>41008</v>
      </c>
    </row>
    <row r="32" spans="4:8" x14ac:dyDescent="0.2">
      <c r="E32" s="127">
        <v>41030</v>
      </c>
    </row>
    <row r="33" spans="5:5" x14ac:dyDescent="0.2">
      <c r="E33" s="127">
        <v>41046</v>
      </c>
    </row>
    <row r="34" spans="5:5" x14ac:dyDescent="0.2">
      <c r="E34" s="127">
        <v>41057</v>
      </c>
    </row>
    <row r="35" spans="5:5" x14ac:dyDescent="0.2">
      <c r="E35" s="127">
        <v>41067</v>
      </c>
    </row>
    <row r="36" spans="5:5" x14ac:dyDescent="0.2">
      <c r="E36" s="127">
        <v>41185</v>
      </c>
    </row>
    <row r="37" spans="5:5" x14ac:dyDescent="0.2">
      <c r="E37" s="127">
        <v>41214</v>
      </c>
    </row>
    <row r="38" spans="5:5" x14ac:dyDescent="0.2">
      <c r="E38" s="127">
        <v>41268</v>
      </c>
    </row>
    <row r="39" spans="5:5" x14ac:dyDescent="0.2">
      <c r="E39" s="127">
        <v>41269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autom_zählung</vt:lpstr>
      <vt:lpstr>Wochenfeiertage</vt:lpstr>
      <vt:lpstr>Diagramm_monatlich</vt:lpstr>
      <vt:lpstr>autom_zählung!Druckbereich</vt:lpstr>
      <vt:lpstr>MONAT</vt:lpstr>
      <vt:lpstr>NAMEN</vt:lpstr>
      <vt:lpstr>PKW_09_01</vt:lpstr>
      <vt:lpstr>WOCHENFEIERTAGE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Hoellwarth</dc:creator>
  <cp:lastModifiedBy>Kurt Hoellwarth</cp:lastModifiedBy>
  <cp:lastPrinted>2012-07-31T13:27:18Z</cp:lastPrinted>
  <dcterms:created xsi:type="dcterms:W3CDTF">2011-07-08T13:09:54Z</dcterms:created>
  <dcterms:modified xsi:type="dcterms:W3CDTF">2012-08-25T19:20:35Z</dcterms:modified>
</cp:coreProperties>
</file>